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agrideach.sharepoint.com/sites/G_310/Projects/TB_01/Outil de calcul des contributions/3-Versions du produit/1-En cours de travail/"/>
    </mc:Choice>
  </mc:AlternateContent>
  <xr:revisionPtr revIDLastSave="33" documentId="8_{3BCCD13D-0568-4598-A518-C435765DE1ED}" xr6:coauthVersionLast="47" xr6:coauthVersionMax="47" xr10:uidLastSave="{7E7D8B69-52A9-4469-A91C-66F53ADD25C3}"/>
  <bookViews>
    <workbookView xWindow="-15" yWindow="-16320" windowWidth="29040" windowHeight="15720" tabRatio="890" xr2:uid="{00000000-000D-0000-FFFF-FFFF00000000}"/>
  </bookViews>
  <sheets>
    <sheet name="Kulturlandschaft" sheetId="11" r:id="rId1"/>
    <sheet name="Versorgungssicherheit" sheetId="1" r:id="rId2"/>
    <sheet name="Biodiversität" sheetId="10" r:id="rId3"/>
    <sheet name="Landschaftsqualität" sheetId="18" r:id="rId4"/>
    <sheet name="Produktionssystem" sheetId="2" r:id="rId5"/>
    <sheet name="Ressourceneffizienz" sheetId="17" r:id="rId6"/>
    <sheet name="Übergang" sheetId="13" r:id="rId7"/>
    <sheet name="Begrenzung" sheetId="14" r:id="rId8"/>
    <sheet name="Texte" sheetId="16" state="hidden" r:id="rId9"/>
  </sheets>
  <externalReferences>
    <externalReference r:id="rId10"/>
  </externalReferences>
  <definedNames>
    <definedName name="AusblendSpalten" localSheetId="2">Biodiversität!$P:$P</definedName>
    <definedName name="AusblendSpalten" localSheetId="0">Kulturlandschaft!$P:$P</definedName>
    <definedName name="AusblendSpalten" localSheetId="1">Versorgungssicherheit!#REF!</definedName>
    <definedName name="BlattwahlNo" localSheetId="7">6</definedName>
    <definedName name="BlattwahlNo" localSheetId="2">4</definedName>
    <definedName name="BlattwahlNo" localSheetId="0">4</definedName>
    <definedName name="BlattwahlNo" localSheetId="3">5</definedName>
    <definedName name="BlattwahlNo" localSheetId="4">5</definedName>
    <definedName name="BlattwahlNo" localSheetId="5">5</definedName>
    <definedName name="BlattwahlNo" localSheetId="8">62</definedName>
    <definedName name="BlattwahlNo" localSheetId="1">4</definedName>
    <definedName name="Hi_La_Alp_üZ_üS" localSheetId="7">#REF!,#REF!,#REF!</definedName>
    <definedName name="Hi_La_Alp_üZ_üS" localSheetId="2">#REF!,#REF!,#REF!</definedName>
    <definedName name="Hi_La_Alp_üZ_üS" localSheetId="0">#REF!,#REF!,#REF!</definedName>
    <definedName name="Hi_La_Alp_üZ_üS" localSheetId="3">#REF!,#REF!,#REF!</definedName>
    <definedName name="Hi_La_Alp_üZ_üS" localSheetId="5">#REF!,#REF!,#REF!</definedName>
    <definedName name="Hi_La_Alp_üZ_üS">#REF!,#REF!,#REF!</definedName>
    <definedName name="ID">"nicht identifiziert"</definedName>
    <definedName name="KlickAnbaumeth" localSheetId="7">#REF!</definedName>
    <definedName name="KlickAnbaumeth" localSheetId="2">#REF!</definedName>
    <definedName name="KlickAnbaumeth" localSheetId="0">#REF!</definedName>
    <definedName name="KlickAnbaumeth" localSheetId="3">#REF!</definedName>
    <definedName name="KlickAnbaumeth" localSheetId="5">#REF!</definedName>
    <definedName name="KlickAnbaumeth">#REF!</definedName>
    <definedName name="KlickZonenEintlg" localSheetId="7">#REF!</definedName>
    <definedName name="KlickZonenEintlg" localSheetId="2">#REF!</definedName>
    <definedName name="KlickZonenEintlg" localSheetId="0">#REF!</definedName>
    <definedName name="KlickZonenEintlg" localSheetId="3">#REF!</definedName>
    <definedName name="KlickZonenEintlg" localSheetId="5">#REF!</definedName>
    <definedName name="KlickZonenEintlg">#REF!</definedName>
    <definedName name="Kühe" localSheetId="3">Landschaftsqualität!#REF!</definedName>
    <definedName name="Kühe" localSheetId="4">Produktionssystem!#REF!</definedName>
    <definedName name="Kühe" localSheetId="5">Ressourceneffizienz!#REF!</definedName>
    <definedName name="mBG" localSheetId="8">Texte!#REF!</definedName>
    <definedName name="mussPosSein" localSheetId="7">Begrenzung!#REF!</definedName>
    <definedName name="mussPosSein" localSheetId="2">Biodiversität!#REF!,Biodiversität!$K$21,Biodiversität!#REF!,Produktionssystem!#REF!,Produktionssystem!#REF!,#REF!,Biodiversität!#REF!,Biodiversität!#REF!</definedName>
    <definedName name="mussPosSein" localSheetId="0">Kulturlandschaft!#REF!,Kulturlandschaft!#REF!,Kulturlandschaft!#REF!,Produktionssystem!#REF!,Produktionssystem!#REF!,#REF!,Kulturlandschaft!#REF!,Kulturlandschaft!#REF!</definedName>
    <definedName name="mussPosSein" localSheetId="3">Landschaftsqualität!#REF!,Landschaftsqualität!#REF!,Landschaftsqualität!#REF!,Landschaftsqualität!#REF!</definedName>
    <definedName name="mussPosSein" localSheetId="4">Produktionssystem!#REF!,Produktionssystem!#REF!,Produktionssystem!#REF!,Produktionssystem!#REF!</definedName>
    <definedName name="mussPosSein" localSheetId="5">Ressourceneffizienz!#REF!,Ressourceneffizienz!#REF!,Ressourceneffizienz!#REF!,Ressourceneffizienz!#REF!</definedName>
    <definedName name="mussPosSein" localSheetId="1">Versorgungssicherheit!#REF!,Versorgungssicherheit!#REF!,Versorgungssicherheit!#REF!,Produktionssystem!#REF!,Produktionssystem!#REF!,#REF!,Versorgungssicherheit!#REF!,Versorgungssicherheit!#REF!</definedName>
    <definedName name="mussZahlSein" localSheetId="7">'[1]PD 1'!#REF!</definedName>
    <definedName name="NE_EK" localSheetId="8">Texte!#REF!</definedName>
    <definedName name="oBG" localSheetId="8">Texte!#REF!</definedName>
    <definedName name="RapsKuchen" localSheetId="8">Texte!#REF!</definedName>
    <definedName name="RGVE" localSheetId="7">#REF!,#REF!,#REF!,#REF!</definedName>
    <definedName name="RGVE" localSheetId="2">#REF!,#REF!,#REF!,#REF!</definedName>
    <definedName name="RGVE" localSheetId="0">#REF!,#REF!,#REF!,#REF!</definedName>
    <definedName name="RGVE" localSheetId="3">#REF!,#REF!,#REF!,#REF!</definedName>
    <definedName name="RGVE" localSheetId="5">#REF!,#REF!,#REF!,#REF!</definedName>
    <definedName name="RGVE">#REF!,#REF!,#REF!,#REF!</definedName>
    <definedName name="Ri_Pf_Bi_MZ_MS" localSheetId="7">#REF!,#REF!,#REF!,#REF!,#REF!</definedName>
    <definedName name="Ri_Pf_Bi_MZ_MS" localSheetId="2">#REF!,#REF!,#REF!,#REF!,#REF!</definedName>
    <definedName name="Ri_Pf_Bi_MZ_MS" localSheetId="0">#REF!,#REF!,#REF!,#REF!,#REF!</definedName>
    <definedName name="Ri_Pf_Bi_MZ_MS" localSheetId="3">#REF!,#REF!,#REF!,#REF!,#REF!</definedName>
    <definedName name="Ri_Pf_Bi_MZ_MS" localSheetId="5">#REF!,#REF!,#REF!,#REF!,#REF!</definedName>
    <definedName name="Ri_Pf_Bi_MZ_MS">#REF!,#REF!,#REF!,#REF!,#REF!</definedName>
    <definedName name="Seite" localSheetId="8">Texte!#REF!</definedName>
    <definedName name="SprachIdx" localSheetId="8">Texte!$A$2</definedName>
    <definedName name="StartZelle" localSheetId="7">Begrenzung!#REF!</definedName>
    <definedName name="StartZelle" localSheetId="2">Biodiversität!#REF!</definedName>
    <definedName name="StartZelle" localSheetId="0">Kulturlandschaft!#REF!</definedName>
    <definedName name="StartZelle" localSheetId="3">Landschaftsqualität!#REF!</definedName>
    <definedName name="StartZelle" localSheetId="4">Produktionssystem!#REF!</definedName>
    <definedName name="StartZelle" localSheetId="5">Ressourceneffizienz!#REF!</definedName>
    <definedName name="StartZelle" localSheetId="8">Texte!$A$1</definedName>
    <definedName name="StartZelle" localSheetId="1">Versorgungssicherheit!#REF!</definedName>
    <definedName name="Stück" localSheetId="8">Texte!#REF!</definedName>
    <definedName name="_xlnm.Print_Area" localSheetId="7">Begrenzung!$A$1:$P$69</definedName>
    <definedName name="_xlnm.Print_Area" localSheetId="2">Biodiversität!$A$1:$O$79</definedName>
    <definedName name="_xlnm.Print_Area" localSheetId="0">Kulturlandschaft!$A$1:$O$79</definedName>
    <definedName name="_xlnm.Print_Area" localSheetId="3">Landschaftsqualität!$A$1:$Q$38</definedName>
    <definedName name="_xlnm.Print_Area" localSheetId="4">Produktionssystem!$B$1:$Q$168</definedName>
    <definedName name="_xlnm.Print_Area" localSheetId="5">Ressourceneffizienz!$A$1:$Q$25</definedName>
    <definedName name="_xlnm.Print_Area" localSheetId="6">Übergang!$A$1:$U$56</definedName>
    <definedName name="_xlnm.Print_Area" localSheetId="1">Versorgungssicherheit!$A$1:$Q$83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0" i="16" l="1"/>
  <c r="C34" i="13" s="1"/>
  <c r="Q15" i="17"/>
  <c r="A539" i="16"/>
  <c r="C13" i="17" s="1"/>
  <c r="A538" i="16"/>
  <c r="C54" i="13" s="1"/>
  <c r="A537" i="16"/>
  <c r="D39" i="13" s="1"/>
  <c r="U39" i="13"/>
  <c r="A536" i="16" l="1"/>
  <c r="K160" i="2" l="1"/>
  <c r="K159" i="2"/>
  <c r="A535" i="16"/>
  <c r="C59" i="2" s="1"/>
  <c r="A533" i="16"/>
  <c r="N31" i="10" s="1"/>
  <c r="A534" i="16"/>
  <c r="N32" i="10" s="1"/>
  <c r="M38" i="10" l="1"/>
  <c r="K38" i="10"/>
  <c r="M37" i="10"/>
  <c r="K37" i="10"/>
  <c r="M65" i="10"/>
  <c r="O69" i="11"/>
  <c r="O70" i="11"/>
  <c r="O71" i="11"/>
  <c r="O68" i="11"/>
  <c r="A529" i="16"/>
  <c r="C68" i="11" s="1"/>
  <c r="A530" i="16"/>
  <c r="C69" i="11" s="1"/>
  <c r="A531" i="16"/>
  <c r="C70" i="11" s="1"/>
  <c r="A532" i="16"/>
  <c r="C71" i="11" s="1"/>
  <c r="A528" i="16"/>
  <c r="C67" i="11" s="1"/>
  <c r="A527" i="16" l="1"/>
  <c r="C36" i="13" s="1"/>
  <c r="A526" i="16" l="1"/>
  <c r="C39" i="13" s="1"/>
  <c r="A525" i="16"/>
  <c r="C40" i="13" s="1"/>
  <c r="A524" i="16"/>
  <c r="C38" i="13" s="1"/>
  <c r="A523" i="16"/>
  <c r="C37" i="13" s="1"/>
  <c r="M24" i="18" l="1"/>
  <c r="M25" i="18"/>
  <c r="A521" i="16"/>
  <c r="C20" i="18" s="1"/>
  <c r="A522" i="16"/>
  <c r="C29" i="18" s="1"/>
  <c r="K42" i="1" l="1"/>
  <c r="C44" i="1" l="1"/>
  <c r="C43" i="1"/>
  <c r="C42" i="1"/>
  <c r="C41" i="1"/>
  <c r="C40" i="1"/>
  <c r="C39" i="1"/>
  <c r="O145" i="2" l="1"/>
  <c r="O125" i="2" s="1"/>
  <c r="O146" i="2"/>
  <c r="O126" i="2" s="1"/>
  <c r="O147" i="2"/>
  <c r="O127" i="2" s="1"/>
  <c r="O148" i="2"/>
  <c r="O128" i="2" s="1"/>
  <c r="O149" i="2"/>
  <c r="O129" i="2" s="1"/>
  <c r="O150" i="2"/>
  <c r="O130" i="2" s="1"/>
  <c r="O151" i="2"/>
  <c r="O131" i="2" s="1"/>
  <c r="A520" i="16"/>
  <c r="C123" i="2" s="1"/>
  <c r="A512" i="16"/>
  <c r="D125" i="2" s="1"/>
  <c r="A513" i="16"/>
  <c r="C146" i="2" s="1"/>
  <c r="A514" i="16"/>
  <c r="C147" i="2" s="1"/>
  <c r="A515" i="16"/>
  <c r="C148" i="2" s="1"/>
  <c r="A516" i="16"/>
  <c r="D129" i="2" s="1"/>
  <c r="A517" i="16"/>
  <c r="C150" i="2" s="1"/>
  <c r="A518" i="16"/>
  <c r="C151" i="2" s="1"/>
  <c r="A519" i="16"/>
  <c r="C152" i="2" s="1"/>
  <c r="A511" i="16"/>
  <c r="C144" i="2" s="1"/>
  <c r="C149" i="2" l="1"/>
  <c r="D128" i="2"/>
  <c r="D127" i="2"/>
  <c r="D126" i="2"/>
  <c r="D124" i="2"/>
  <c r="D132" i="2"/>
  <c r="C145" i="2"/>
  <c r="D131" i="2"/>
  <c r="D130" i="2"/>
  <c r="A510" i="16"/>
  <c r="C71" i="2" s="1"/>
  <c r="A509" i="16"/>
  <c r="C70" i="2" s="1"/>
  <c r="A508" i="16" l="1"/>
  <c r="C63" i="2" s="1"/>
  <c r="A507" i="16"/>
  <c r="C61" i="2" s="1"/>
  <c r="A506" i="16"/>
  <c r="C62" i="2" s="1"/>
  <c r="A140" i="16"/>
  <c r="C58" i="2" s="1"/>
  <c r="M59" i="2"/>
  <c r="M77" i="2"/>
  <c r="A505" i="16"/>
  <c r="B18" i="2" s="1"/>
  <c r="A504" i="16" l="1"/>
  <c r="C12" i="13" s="1"/>
  <c r="A503" i="16"/>
  <c r="M158" i="2" s="1"/>
  <c r="O160" i="2" l="1"/>
  <c r="O159" i="2"/>
  <c r="A502" i="16"/>
  <c r="C163" i="2" s="1"/>
  <c r="A156" i="16"/>
  <c r="H158" i="2" s="1"/>
  <c r="O152" i="2" l="1"/>
  <c r="O132" i="2" s="1"/>
  <c r="O144" i="2"/>
  <c r="O124" i="2" s="1"/>
  <c r="O133" i="2"/>
  <c r="A501" i="16"/>
  <c r="A145" i="16"/>
  <c r="C75" i="2" s="1"/>
  <c r="A500" i="16" l="1"/>
  <c r="C68" i="2" s="1"/>
  <c r="A498" i="16"/>
  <c r="B109" i="2" s="1"/>
  <c r="A499" i="16"/>
  <c r="C53" i="2" s="1"/>
  <c r="O51" i="2"/>
  <c r="A497" i="16"/>
  <c r="B73" i="2" s="1"/>
  <c r="A496" i="16"/>
  <c r="B48" i="2" s="1"/>
  <c r="A495" i="16" l="1"/>
  <c r="C45" i="2" s="1"/>
  <c r="A494" i="16"/>
  <c r="C38" i="2" s="1"/>
  <c r="A493" i="16"/>
  <c r="C28" i="2" s="1"/>
  <c r="A492" i="16"/>
  <c r="C20" i="2" s="1"/>
  <c r="A491" i="16"/>
  <c r="B71" i="10" s="1"/>
  <c r="A490" i="16"/>
  <c r="A157" i="16" l="1"/>
  <c r="C162" i="2" s="1"/>
  <c r="A155" i="16"/>
  <c r="C160" i="2" s="1"/>
  <c r="A154" i="16"/>
  <c r="C159" i="2" s="1"/>
  <c r="A153" i="16"/>
  <c r="B157" i="2" s="1"/>
  <c r="A152" i="16"/>
  <c r="C79" i="1" s="1"/>
  <c r="O75" i="1"/>
  <c r="A151" i="16"/>
  <c r="C75" i="1" s="1"/>
  <c r="A150" i="16"/>
  <c r="C139" i="2" s="1"/>
  <c r="A149" i="16"/>
  <c r="C153" i="2" s="1"/>
  <c r="A148" i="16"/>
  <c r="A147" i="16"/>
  <c r="B143" i="2" s="1"/>
  <c r="A122" i="16"/>
  <c r="C21" i="2" s="1"/>
  <c r="A121" i="16"/>
  <c r="B17" i="2" s="1"/>
  <c r="Q163" i="2" l="1"/>
  <c r="A146" i="16" l="1"/>
  <c r="C77" i="2" s="1"/>
  <c r="A144" i="16"/>
  <c r="B74" i="2" s="1"/>
  <c r="M66" i="2"/>
  <c r="Q69" i="2" s="1"/>
  <c r="A143" i="16"/>
  <c r="C66" i="2" s="1"/>
  <c r="A139" i="16"/>
  <c r="M60" i="2"/>
  <c r="M58" i="2"/>
  <c r="A141" i="16"/>
  <c r="C60" i="2" s="1"/>
  <c r="A142" i="16"/>
  <c r="B65" i="2" s="1"/>
  <c r="A131" i="16"/>
  <c r="C41" i="2" s="1"/>
  <c r="A132" i="16"/>
  <c r="C42" i="2" s="1"/>
  <c r="A133" i="16"/>
  <c r="C43" i="2" s="1"/>
  <c r="A138" i="16"/>
  <c r="B57" i="2" s="1"/>
  <c r="A137" i="16"/>
  <c r="M50" i="2"/>
  <c r="Q54" i="2" s="1"/>
  <c r="A136" i="16"/>
  <c r="C51" i="2" s="1"/>
  <c r="A135" i="16"/>
  <c r="C50" i="2" s="1"/>
  <c r="A134" i="16"/>
  <c r="B49" i="2" s="1"/>
  <c r="M42" i="2"/>
  <c r="M43" i="2"/>
  <c r="M41" i="2"/>
  <c r="A130" i="16"/>
  <c r="B40" i="2" s="1"/>
  <c r="M36" i="2"/>
  <c r="Q39" i="2" s="1"/>
  <c r="A129" i="16"/>
  <c r="C36" i="2" s="1"/>
  <c r="A128" i="16"/>
  <c r="B35" i="2" s="1"/>
  <c r="M31" i="2"/>
  <c r="Q34" i="2" s="1"/>
  <c r="A127" i="16"/>
  <c r="C31" i="2" s="1"/>
  <c r="A126" i="16"/>
  <c r="B30" i="2" s="1"/>
  <c r="M26" i="2"/>
  <c r="Q29" i="2" s="1"/>
  <c r="M20" i="2"/>
  <c r="M19" i="2"/>
  <c r="A125" i="16"/>
  <c r="C26" i="2" s="1"/>
  <c r="A124" i="16"/>
  <c r="B25" i="2" s="1"/>
  <c r="Q64" i="2" l="1"/>
  <c r="Q46" i="2"/>
  <c r="Q23" i="2"/>
  <c r="A123" i="16"/>
  <c r="C19" i="2" s="1"/>
  <c r="A120" i="16"/>
  <c r="B16" i="2" s="1"/>
  <c r="B56" i="2" l="1"/>
  <c r="A489" i="16" l="1"/>
  <c r="C78" i="1" s="1"/>
  <c r="O76" i="1"/>
  <c r="A488" i="16"/>
  <c r="C76" i="1" s="1"/>
  <c r="A487" i="16" l="1"/>
  <c r="K64" i="11" s="1"/>
  <c r="A483" i="16" l="1"/>
  <c r="A486" i="16" l="1"/>
  <c r="M10" i="17"/>
  <c r="Q13" i="17" s="1"/>
  <c r="A485" i="16"/>
  <c r="B9" i="17" s="1"/>
  <c r="O137" i="2" l="1"/>
  <c r="A484" i="16"/>
  <c r="C137" i="2" s="1"/>
  <c r="A482" i="16"/>
  <c r="O71" i="1"/>
  <c r="A87" i="16"/>
  <c r="C71" i="1" s="1"/>
  <c r="A481" i="16"/>
  <c r="A480" i="16"/>
  <c r="A479" i="16"/>
  <c r="N36" i="10" s="1"/>
  <c r="J10" i="14"/>
  <c r="H16" i="14"/>
  <c r="A478" i="16"/>
  <c r="Q44" i="13" s="1"/>
  <c r="M29" i="10"/>
  <c r="A477" i="16"/>
  <c r="Q27" i="13" s="1"/>
  <c r="A476" i="16"/>
  <c r="Q28" i="13" s="1"/>
  <c r="A475" i="16"/>
  <c r="Q25" i="13" s="1"/>
  <c r="A474" i="16"/>
  <c r="A473" i="16"/>
  <c r="Q24" i="13" s="1"/>
  <c r="A472" i="16"/>
  <c r="R24" i="13" s="1"/>
  <c r="A471" i="16"/>
  <c r="C39" i="14" s="1"/>
  <c r="A470" i="16"/>
  <c r="A469" i="16"/>
  <c r="A468" i="16"/>
  <c r="K21" i="10"/>
  <c r="A467" i="16"/>
  <c r="C23" i="10" s="1"/>
  <c r="M21" i="10"/>
  <c r="A466" i="16"/>
  <c r="C76" i="10" s="1"/>
  <c r="A465" i="16"/>
  <c r="A464" i="16"/>
  <c r="A463" i="16"/>
  <c r="C78" i="10" s="1"/>
  <c r="A462" i="16"/>
  <c r="C77" i="10" s="1"/>
  <c r="A449" i="16"/>
  <c r="N29" i="10" s="1"/>
  <c r="A450" i="16"/>
  <c r="N30" i="10" s="1"/>
  <c r="A451" i="16"/>
  <c r="A452" i="16"/>
  <c r="A453" i="16"/>
  <c r="A454" i="16"/>
  <c r="A455" i="16"/>
  <c r="A456" i="16"/>
  <c r="A457" i="16"/>
  <c r="A458" i="16"/>
  <c r="C75" i="10" s="1"/>
  <c r="A459" i="16"/>
  <c r="A460" i="16"/>
  <c r="A447" i="16"/>
  <c r="N27" i="10" s="1"/>
  <c r="A448" i="16"/>
  <c r="N28" i="10" s="1"/>
  <c r="H20" i="14"/>
  <c r="J20" i="14" s="1"/>
  <c r="H12" i="14"/>
  <c r="J12" i="14" s="1"/>
  <c r="A103" i="16"/>
  <c r="C49" i="10" s="1"/>
  <c r="M30" i="10"/>
  <c r="A308" i="16"/>
  <c r="N10" i="10" s="1"/>
  <c r="A68" i="16"/>
  <c r="C18" i="13" s="1"/>
  <c r="A446" i="16"/>
  <c r="A445" i="16"/>
  <c r="A378" i="16"/>
  <c r="A388" i="16"/>
  <c r="A389" i="16"/>
  <c r="A386" i="16"/>
  <c r="A387" i="16"/>
  <c r="A444" i="16"/>
  <c r="E17" i="1"/>
  <c r="K60" i="1" s="1"/>
  <c r="O60" i="1" s="1"/>
  <c r="Q62" i="1" s="1"/>
  <c r="G17" i="1"/>
  <c r="K31" i="1" s="1"/>
  <c r="O31" i="1" s="1"/>
  <c r="M17" i="1"/>
  <c r="K32" i="1" s="1"/>
  <c r="I17" i="1"/>
  <c r="K33" i="1" s="1"/>
  <c r="E51" i="1"/>
  <c r="G51" i="1"/>
  <c r="E52" i="1"/>
  <c r="G52" i="1"/>
  <c r="E53" i="1"/>
  <c r="G53" i="1"/>
  <c r="E54" i="1"/>
  <c r="G54" i="1"/>
  <c r="E55" i="1"/>
  <c r="G55" i="1"/>
  <c r="A443" i="16"/>
  <c r="A442" i="16"/>
  <c r="A441" i="16"/>
  <c r="D86" i="2" s="1"/>
  <c r="A21" i="16"/>
  <c r="C50" i="13" s="1"/>
  <c r="A440" i="16"/>
  <c r="C49" i="13" s="1"/>
  <c r="A249" i="16"/>
  <c r="A51" i="16"/>
  <c r="A404" i="16"/>
  <c r="A403" i="16"/>
  <c r="A402" i="16"/>
  <c r="A401" i="16"/>
  <c r="A344" i="16"/>
  <c r="C107" i="2" s="1"/>
  <c r="A191" i="16"/>
  <c r="C106" i="2" s="1"/>
  <c r="E87" i="2"/>
  <c r="I87" i="2"/>
  <c r="K87" i="2"/>
  <c r="I88" i="2"/>
  <c r="I89" i="2"/>
  <c r="I90" i="2"/>
  <c r="I91" i="2"/>
  <c r="I92" i="2"/>
  <c r="E88" i="2"/>
  <c r="E89" i="2"/>
  <c r="K89" i="2"/>
  <c r="E90" i="2"/>
  <c r="K90" i="2"/>
  <c r="E91" i="2"/>
  <c r="E92" i="2"/>
  <c r="K88" i="2"/>
  <c r="K91" i="2"/>
  <c r="K92" i="2"/>
  <c r="K35" i="1"/>
  <c r="A111" i="16"/>
  <c r="A362" i="16"/>
  <c r="C26" i="14" s="1"/>
  <c r="J26" i="14"/>
  <c r="A114" i="16"/>
  <c r="B5" i="11" s="1"/>
  <c r="A71" i="16"/>
  <c r="A231" i="16"/>
  <c r="C120" i="2" s="1"/>
  <c r="G88" i="2"/>
  <c r="G89" i="2"/>
  <c r="G90" i="2"/>
  <c r="G91" i="2"/>
  <c r="G92" i="2"/>
  <c r="G87" i="2"/>
  <c r="A59" i="16"/>
  <c r="A58" i="16"/>
  <c r="A323" i="16"/>
  <c r="A322" i="16"/>
  <c r="A184" i="16"/>
  <c r="A289" i="16"/>
  <c r="D23" i="1" s="1"/>
  <c r="A342" i="16"/>
  <c r="I49" i="1" s="1"/>
  <c r="A341" i="16"/>
  <c r="P33" i="1" s="1"/>
  <c r="A340" i="16"/>
  <c r="P32" i="1" s="1"/>
  <c r="A339" i="16"/>
  <c r="K22" i="1" s="1"/>
  <c r="K11" i="1"/>
  <c r="Q11" i="1" s="1"/>
  <c r="K12" i="1"/>
  <c r="Q12" i="1" s="1"/>
  <c r="K13" i="1"/>
  <c r="Q13" i="1" s="1"/>
  <c r="K14" i="1"/>
  <c r="Q14" i="1" s="1"/>
  <c r="K15" i="1"/>
  <c r="Q15" i="1" s="1"/>
  <c r="K16" i="1"/>
  <c r="Q16" i="1" s="1"/>
  <c r="A204" i="16"/>
  <c r="A282" i="16"/>
  <c r="Q6" i="18" s="1"/>
  <c r="A346" i="16"/>
  <c r="O28" i="1" s="1"/>
  <c r="A196" i="16"/>
  <c r="C65" i="11" s="1"/>
  <c r="A197" i="16"/>
  <c r="O65" i="11"/>
  <c r="A223" i="16"/>
  <c r="A422" i="16"/>
  <c r="C28" i="11" s="1"/>
  <c r="A423" i="16"/>
  <c r="C29" i="11" s="1"/>
  <c r="K27" i="11"/>
  <c r="K28" i="11" s="1"/>
  <c r="A420" i="16"/>
  <c r="C31" i="11" s="1"/>
  <c r="K25" i="11"/>
  <c r="K29" i="11" s="1"/>
  <c r="A418" i="16"/>
  <c r="C25" i="11" s="1"/>
  <c r="A421" i="16"/>
  <c r="C27" i="11" s="1"/>
  <c r="A118" i="16"/>
  <c r="C14" i="11" s="1"/>
  <c r="A434" i="16"/>
  <c r="J41" i="1" s="1"/>
  <c r="A428" i="16"/>
  <c r="A435" i="16"/>
  <c r="A436" i="16"/>
  <c r="A437" i="16"/>
  <c r="A438" i="16"/>
  <c r="A439" i="16"/>
  <c r="A412" i="16"/>
  <c r="K34" i="1"/>
  <c r="A433" i="16"/>
  <c r="U10" i="1" s="1"/>
  <c r="A432" i="16"/>
  <c r="V12" i="1" s="1"/>
  <c r="A430" i="16"/>
  <c r="A431" i="16"/>
  <c r="A429" i="16"/>
  <c r="A345" i="16"/>
  <c r="M28" i="1" s="1"/>
  <c r="A343" i="16"/>
  <c r="A252" i="16"/>
  <c r="A277" i="16"/>
  <c r="B64" i="1" s="1"/>
  <c r="A269" i="16"/>
  <c r="C60" i="1" s="1"/>
  <c r="A91" i="16"/>
  <c r="C59" i="1" s="1"/>
  <c r="A317" i="16"/>
  <c r="C89" i="2" s="1"/>
  <c r="A318" i="16"/>
  <c r="C14" i="1" s="1"/>
  <c r="A319" i="16"/>
  <c r="C91" i="2" s="1"/>
  <c r="A320" i="16"/>
  <c r="C55" i="1" s="1"/>
  <c r="A316" i="16"/>
  <c r="A331" i="16"/>
  <c r="K50" i="1" s="1"/>
  <c r="A332" i="16"/>
  <c r="I50" i="1" s="1"/>
  <c r="A347" i="16"/>
  <c r="G10" i="1" s="1"/>
  <c r="A270" i="16"/>
  <c r="C30" i="1" s="1"/>
  <c r="A97" i="16"/>
  <c r="C48" i="1" s="1"/>
  <c r="A416" i="16"/>
  <c r="O38" i="1" s="1"/>
  <c r="A415" i="16"/>
  <c r="K38" i="1" s="1"/>
  <c r="A414" i="16"/>
  <c r="I38" i="1" s="1"/>
  <c r="A411" i="16"/>
  <c r="D38" i="1" s="1"/>
  <c r="A410" i="16"/>
  <c r="C37" i="1" s="1"/>
  <c r="A336" i="16"/>
  <c r="C22" i="1" s="1"/>
  <c r="A338" i="16"/>
  <c r="C35" i="1" s="1"/>
  <c r="A337" i="16"/>
  <c r="C34" i="1" s="1"/>
  <c r="A94" i="16"/>
  <c r="C29" i="1" s="1"/>
  <c r="A408" i="16"/>
  <c r="A427" i="16"/>
  <c r="A10" i="16" s="1"/>
  <c r="A426" i="16"/>
  <c r="A9" i="16" s="1"/>
  <c r="J14" i="14"/>
  <c r="J16" i="14"/>
  <c r="J18" i="14"/>
  <c r="J22" i="14"/>
  <c r="J24" i="14"/>
  <c r="J28" i="14"/>
  <c r="J30" i="14"/>
  <c r="J32" i="14"/>
  <c r="J34" i="14"/>
  <c r="J36" i="14"/>
  <c r="O36" i="1"/>
  <c r="M11" i="10"/>
  <c r="M12" i="10"/>
  <c r="Q96" i="2"/>
  <c r="A248" i="16"/>
  <c r="C10" i="14" s="1"/>
  <c r="A425" i="16"/>
  <c r="A55" i="16"/>
  <c r="C36" i="14" s="1"/>
  <c r="A424" i="16"/>
  <c r="C37" i="11" s="1"/>
  <c r="A85" i="16"/>
  <c r="C69" i="1" s="1"/>
  <c r="A86" i="16"/>
  <c r="C70" i="1" s="1"/>
  <c r="A88" i="16"/>
  <c r="C72" i="1" s="1"/>
  <c r="A89" i="16"/>
  <c r="C73" i="1" s="1"/>
  <c r="A90" i="16"/>
  <c r="C74" i="1" s="1"/>
  <c r="A189" i="16"/>
  <c r="I21" i="1" s="1"/>
  <c r="A334" i="16"/>
  <c r="G19" i="1" s="1"/>
  <c r="A335" i="16"/>
  <c r="C20" i="1" s="1"/>
  <c r="A16" i="16"/>
  <c r="C101" i="2" s="1"/>
  <c r="A257" i="16"/>
  <c r="C100" i="2" s="1"/>
  <c r="A365" i="16"/>
  <c r="D85" i="2" s="1"/>
  <c r="A253" i="16"/>
  <c r="A190" i="16"/>
  <c r="A39" i="16"/>
  <c r="G101" i="2" s="1"/>
  <c r="A80" i="16"/>
  <c r="M86" i="2" s="1"/>
  <c r="A398" i="16"/>
  <c r="K10" i="1" s="1"/>
  <c r="A205" i="16"/>
  <c r="A81" i="16"/>
  <c r="O98" i="2" s="1"/>
  <c r="A69" i="16"/>
  <c r="O96" i="2" s="1"/>
  <c r="A288" i="16"/>
  <c r="A287" i="16"/>
  <c r="Q10" i="1" s="1"/>
  <c r="A368" i="16"/>
  <c r="D93" i="2" s="1"/>
  <c r="A271" i="16"/>
  <c r="C54" i="14" s="1"/>
  <c r="A315" i="16"/>
  <c r="C11" i="1" s="1"/>
  <c r="A326" i="16"/>
  <c r="A325" i="16"/>
  <c r="A95" i="16"/>
  <c r="C33" i="13" s="1"/>
  <c r="O69" i="1"/>
  <c r="O70" i="1"/>
  <c r="O72" i="1"/>
  <c r="O73" i="1"/>
  <c r="O74" i="1"/>
  <c r="A35" i="16"/>
  <c r="A62" i="16"/>
  <c r="C34" i="14" s="1"/>
  <c r="A112" i="16"/>
  <c r="A110" i="16"/>
  <c r="B5" i="17" s="1"/>
  <c r="Q23" i="17"/>
  <c r="O35" i="13" s="1"/>
  <c r="A245" i="16"/>
  <c r="A280" i="16"/>
  <c r="B23" i="17" s="1"/>
  <c r="A279" i="16"/>
  <c r="B15" i="17" s="1"/>
  <c r="A188" i="16"/>
  <c r="K19" i="17" s="1"/>
  <c r="A159" i="16"/>
  <c r="C21" i="17" s="1"/>
  <c r="A165" i="16"/>
  <c r="C20" i="17" s="1"/>
  <c r="A244" i="16"/>
  <c r="K29" i="13" s="1"/>
  <c r="A92" i="16"/>
  <c r="C26" i="13" s="1"/>
  <c r="A242" i="16"/>
  <c r="K27" i="13" s="1"/>
  <c r="A241" i="16"/>
  <c r="K26" i="13" s="1"/>
  <c r="M19" i="11"/>
  <c r="M18" i="11"/>
  <c r="M20" i="11"/>
  <c r="M8" i="11"/>
  <c r="M9" i="11"/>
  <c r="M10" i="11"/>
  <c r="M11" i="11"/>
  <c r="M12" i="11"/>
  <c r="M36" i="11"/>
  <c r="M37" i="11"/>
  <c r="M38" i="11"/>
  <c r="O41" i="11" s="1"/>
  <c r="O45" i="11"/>
  <c r="O55" i="11"/>
  <c r="O56" i="11"/>
  <c r="O57" i="11"/>
  <c r="O59" i="11"/>
  <c r="K13" i="13"/>
  <c r="H48" i="14"/>
  <c r="H51" i="14" s="1"/>
  <c r="N51" i="14" s="1"/>
  <c r="N54" i="14" s="1"/>
  <c r="O15" i="13" s="1"/>
  <c r="O113" i="2"/>
  <c r="O114" i="2"/>
  <c r="O115" i="2"/>
  <c r="O116" i="2"/>
  <c r="O134" i="2"/>
  <c r="O135" i="2"/>
  <c r="O136" i="2"/>
  <c r="M8" i="2"/>
  <c r="M9" i="2"/>
  <c r="M10" i="2"/>
  <c r="A107" i="16"/>
  <c r="C13" i="13" s="1"/>
  <c r="A96" i="16"/>
  <c r="B81" i="1" s="1"/>
  <c r="A405" i="16"/>
  <c r="A400" i="16"/>
  <c r="A399" i="16"/>
  <c r="A406" i="16"/>
  <c r="A46" i="16"/>
  <c r="A419" i="16"/>
  <c r="C26" i="11" s="1"/>
  <c r="A163" i="16"/>
  <c r="C17" i="11" s="1"/>
  <c r="A417" i="16"/>
  <c r="C22" i="11" s="1"/>
  <c r="A164" i="16"/>
  <c r="B24" i="11" s="1"/>
  <c r="A258" i="16"/>
  <c r="A396" i="16"/>
  <c r="I52" i="10" s="1"/>
  <c r="A394" i="16"/>
  <c r="I25" i="10" s="1"/>
  <c r="A393" i="16"/>
  <c r="I7" i="10" s="1"/>
  <c r="A395" i="16"/>
  <c r="I43" i="10" s="1"/>
  <c r="A364" i="16"/>
  <c r="J9" i="1" s="1"/>
  <c r="A413" i="16"/>
  <c r="F38" i="1" s="1"/>
  <c r="A45" i="16"/>
  <c r="A84" i="16"/>
  <c r="A83" i="16"/>
  <c r="M34" i="10"/>
  <c r="A181" i="16"/>
  <c r="C57" i="10" s="1"/>
  <c r="M27" i="10"/>
  <c r="M28" i="10"/>
  <c r="M31" i="10"/>
  <c r="M32" i="10"/>
  <c r="M33" i="10"/>
  <c r="M35" i="10"/>
  <c r="M36" i="10"/>
  <c r="U27" i="13" s="1"/>
  <c r="A349" i="16"/>
  <c r="C27" i="10" s="1"/>
  <c r="A235" i="16"/>
  <c r="C13" i="10" s="1"/>
  <c r="A409" i="16"/>
  <c r="A407" i="16"/>
  <c r="A193" i="16"/>
  <c r="M44" i="11" s="1"/>
  <c r="A195" i="16"/>
  <c r="C59" i="11" s="1"/>
  <c r="A272" i="16"/>
  <c r="A273" i="16"/>
  <c r="A274" i="16"/>
  <c r="B77" i="11" s="1"/>
  <c r="Q3" i="17"/>
  <c r="M3" i="17"/>
  <c r="D3" i="17"/>
  <c r="D3" i="2"/>
  <c r="M3" i="2"/>
  <c r="Q3" i="2"/>
  <c r="A224" i="16"/>
  <c r="A230" i="16"/>
  <c r="C136" i="2" s="1"/>
  <c r="A228" i="16"/>
  <c r="C114" i="2" s="1"/>
  <c r="A358" i="16"/>
  <c r="M47" i="10"/>
  <c r="M46" i="10"/>
  <c r="M45" i="10"/>
  <c r="A57" i="16"/>
  <c r="C38" i="10" s="1"/>
  <c r="M20" i="10"/>
  <c r="M19" i="10"/>
  <c r="M18" i="10"/>
  <c r="M17" i="10"/>
  <c r="M16" i="10"/>
  <c r="M9" i="18"/>
  <c r="M10" i="18"/>
  <c r="M11" i="18"/>
  <c r="M12" i="18"/>
  <c r="M13" i="18"/>
  <c r="A250" i="16"/>
  <c r="K7" i="11" s="1"/>
  <c r="A397" i="16"/>
  <c r="C6" i="10" s="1"/>
  <c r="A392" i="16"/>
  <c r="A391" i="16"/>
  <c r="A390" i="16"/>
  <c r="A385" i="16"/>
  <c r="A384" i="16"/>
  <c r="A383" i="16"/>
  <c r="A382" i="16"/>
  <c r="A381" i="16"/>
  <c r="A380" i="16"/>
  <c r="A379" i="16"/>
  <c r="A377" i="16"/>
  <c r="A376" i="16"/>
  <c r="A375" i="16"/>
  <c r="A374" i="16"/>
  <c r="A373" i="16"/>
  <c r="A372" i="16"/>
  <c r="D31" i="18" s="1"/>
  <c r="A371" i="16"/>
  <c r="K6" i="18" s="1"/>
  <c r="A370" i="16"/>
  <c r="D6" i="18" s="1"/>
  <c r="A369" i="16"/>
  <c r="Q5" i="18" s="1"/>
  <c r="A367" i="16"/>
  <c r="D26" i="1" s="1"/>
  <c r="D24" i="1"/>
  <c r="A363" i="16"/>
  <c r="D9" i="1" s="1"/>
  <c r="M8" i="18"/>
  <c r="M14" i="18"/>
  <c r="M15" i="18"/>
  <c r="M16" i="18"/>
  <c r="M17" i="18"/>
  <c r="M18" i="18"/>
  <c r="M23" i="18"/>
  <c r="M26" i="18"/>
  <c r="M27" i="18"/>
  <c r="A361" i="16"/>
  <c r="A360" i="16"/>
  <c r="A359" i="16"/>
  <c r="M63" i="10"/>
  <c r="A357" i="16"/>
  <c r="C63" i="10" s="1"/>
  <c r="M60" i="10"/>
  <c r="A355" i="16"/>
  <c r="A356" i="16"/>
  <c r="A354" i="16"/>
  <c r="C60" i="10" s="1"/>
  <c r="A352" i="16"/>
  <c r="A353" i="16"/>
  <c r="M14" i="10"/>
  <c r="A350" i="16"/>
  <c r="N11" i="10" s="1"/>
  <c r="A351" i="16"/>
  <c r="N12" i="10" s="1"/>
  <c r="A348" i="16"/>
  <c r="C12" i="10" s="1"/>
  <c r="K3" i="1"/>
  <c r="A333" i="16"/>
  <c r="D25" i="1" s="1"/>
  <c r="A330" i="16"/>
  <c r="C45" i="11" s="1"/>
  <c r="A329" i="16"/>
  <c r="B43" i="11" s="1"/>
  <c r="A116" i="16"/>
  <c r="A278" i="16"/>
  <c r="C33" i="18" s="1"/>
  <c r="A276" i="16"/>
  <c r="A275" i="16"/>
  <c r="B166" i="2" s="1"/>
  <c r="A38" i="16"/>
  <c r="N13" i="13"/>
  <c r="A24" i="16"/>
  <c r="C46" i="14" s="1"/>
  <c r="A200" i="16"/>
  <c r="A201" i="16"/>
  <c r="A202" i="16"/>
  <c r="A281" i="16"/>
  <c r="A115" i="16"/>
  <c r="A166" i="16"/>
  <c r="B110" i="2" s="1"/>
  <c r="A187" i="16"/>
  <c r="B15" i="2" s="1"/>
  <c r="A14" i="16"/>
  <c r="A15" i="16"/>
  <c r="M5" i="11" s="1"/>
  <c r="A17" i="16"/>
  <c r="C20" i="14" s="1"/>
  <c r="A18" i="16"/>
  <c r="A19" i="16"/>
  <c r="A20" i="16"/>
  <c r="C57" i="11" s="1"/>
  <c r="A22" i="16"/>
  <c r="C60" i="14" s="1"/>
  <c r="A23" i="16"/>
  <c r="C58" i="14" s="1"/>
  <c r="A25" i="16"/>
  <c r="A26" i="16"/>
  <c r="C53" i="13" s="1"/>
  <c r="A27" i="16"/>
  <c r="C52" i="13" s="1"/>
  <c r="A28" i="16"/>
  <c r="C51" i="13" s="1"/>
  <c r="A29" i="16"/>
  <c r="C56" i="11" s="1"/>
  <c r="A30" i="16"/>
  <c r="C55" i="13" s="1"/>
  <c r="A31" i="16"/>
  <c r="C55" i="11" s="1"/>
  <c r="A32" i="16"/>
  <c r="A33" i="16"/>
  <c r="A34" i="16"/>
  <c r="A36" i="16"/>
  <c r="A37" i="16"/>
  <c r="A40" i="16"/>
  <c r="C62" i="14" s="1"/>
  <c r="A41" i="16"/>
  <c r="C48" i="14" s="1"/>
  <c r="A42" i="16"/>
  <c r="C38" i="11" s="1"/>
  <c r="A43" i="16"/>
  <c r="C19" i="11" s="1"/>
  <c r="A44" i="16"/>
  <c r="C20" i="11" s="1"/>
  <c r="A47" i="16"/>
  <c r="C62" i="11" s="1"/>
  <c r="A48" i="16"/>
  <c r="C18" i="11" s="1"/>
  <c r="A49" i="16"/>
  <c r="C36" i="11" s="1"/>
  <c r="A50" i="16"/>
  <c r="A52" i="16"/>
  <c r="A53" i="16"/>
  <c r="P3" i="1" s="1"/>
  <c r="A54" i="16"/>
  <c r="F21" i="10" s="1"/>
  <c r="A56" i="16"/>
  <c r="C37" i="10" s="1"/>
  <c r="A60" i="16"/>
  <c r="C65" i="10" s="1"/>
  <c r="A61" i="16"/>
  <c r="A63" i="16"/>
  <c r="A64" i="16"/>
  <c r="C10" i="2" s="1"/>
  <c r="A65" i="16"/>
  <c r="C9" i="2" s="1"/>
  <c r="A66" i="16"/>
  <c r="A67" i="16"/>
  <c r="C9" i="13" s="1"/>
  <c r="A70" i="16"/>
  <c r="C113" i="2" s="1"/>
  <c r="A72" i="16"/>
  <c r="C133" i="2" s="1"/>
  <c r="A73" i="16"/>
  <c r="A74" i="16"/>
  <c r="B42" i="14" s="1"/>
  <c r="A75" i="16"/>
  <c r="B5" i="14" s="1"/>
  <c r="A76" i="16"/>
  <c r="A77" i="16"/>
  <c r="A78" i="16"/>
  <c r="A79" i="16"/>
  <c r="O10" i="1" s="1"/>
  <c r="A82" i="16"/>
  <c r="K53" i="11" s="1"/>
  <c r="A93" i="16"/>
  <c r="C29" i="13" s="1"/>
  <c r="A98" i="16"/>
  <c r="B5" i="10" s="1"/>
  <c r="A99" i="16"/>
  <c r="B8" i="10" s="1"/>
  <c r="A100" i="16"/>
  <c r="B83" i="2" s="1"/>
  <c r="A101" i="16"/>
  <c r="B26" i="10" s="1"/>
  <c r="A102" i="16"/>
  <c r="B44" i="10" s="1"/>
  <c r="A104" i="16"/>
  <c r="B5" i="18" s="1"/>
  <c r="A105" i="16"/>
  <c r="A106" i="16"/>
  <c r="C31" i="13" s="1"/>
  <c r="A108" i="16"/>
  <c r="B20" i="13" s="1"/>
  <c r="A109" i="16"/>
  <c r="A113" i="16"/>
  <c r="A117" i="16"/>
  <c r="B6" i="11" s="1"/>
  <c r="A119" i="16"/>
  <c r="B53" i="10" s="1"/>
  <c r="A158" i="16"/>
  <c r="A160" i="16"/>
  <c r="B51" i="11" s="1"/>
  <c r="A161" i="16"/>
  <c r="B35" i="11" s="1"/>
  <c r="A162" i="16"/>
  <c r="B16" i="11" s="1"/>
  <c r="A167" i="16"/>
  <c r="B122" i="2" s="1"/>
  <c r="A168" i="16"/>
  <c r="B112" i="2" s="1"/>
  <c r="A169" i="16"/>
  <c r="A170" i="16"/>
  <c r="C8" i="2" s="1"/>
  <c r="A171" i="16"/>
  <c r="C14" i="14" s="1"/>
  <c r="A172" i="16"/>
  <c r="C65" i="14" s="1"/>
  <c r="A173" i="16"/>
  <c r="A174" i="16"/>
  <c r="C51" i="14" s="1"/>
  <c r="A175" i="16"/>
  <c r="C55" i="14" s="1"/>
  <c r="A176" i="16"/>
  <c r="C43" i="14" s="1"/>
  <c r="A177" i="16"/>
  <c r="A178" i="16"/>
  <c r="B3" i="13" s="1"/>
  <c r="A179" i="16"/>
  <c r="C56" i="14" s="1"/>
  <c r="A180" i="16"/>
  <c r="F8" i="14" s="1"/>
  <c r="A182" i="16"/>
  <c r="C36" i="10" s="1"/>
  <c r="A183" i="16"/>
  <c r="C58" i="10" s="1"/>
  <c r="A185" i="16"/>
  <c r="C59" i="10" s="1"/>
  <c r="A186" i="16"/>
  <c r="C61" i="11" s="1"/>
  <c r="A192" i="16"/>
  <c r="I6" i="18" s="1"/>
  <c r="A194" i="16"/>
  <c r="A198" i="16"/>
  <c r="C54" i="11" s="1"/>
  <c r="A199" i="16"/>
  <c r="A203" i="16"/>
  <c r="A206" i="16"/>
  <c r="A207" i="16"/>
  <c r="O1" i="11" s="1"/>
  <c r="A208" i="16"/>
  <c r="Q1" i="1" s="1"/>
  <c r="A209" i="16"/>
  <c r="O1" i="10" s="1"/>
  <c r="A210" i="16"/>
  <c r="Q1" i="18" s="1"/>
  <c r="A211" i="16"/>
  <c r="Q1" i="2" s="1"/>
  <c r="A212" i="16"/>
  <c r="Q1" i="17" s="1"/>
  <c r="A213" i="16"/>
  <c r="O1" i="13" s="1"/>
  <c r="A214" i="16"/>
  <c r="P1" i="14" s="1"/>
  <c r="A215" i="16"/>
  <c r="B7" i="2" s="1"/>
  <c r="A216" i="16"/>
  <c r="D36" i="14" s="1"/>
  <c r="A217" i="16"/>
  <c r="A218" i="16"/>
  <c r="A219" i="16"/>
  <c r="M7" i="11" s="1"/>
  <c r="A220" i="16"/>
  <c r="C47" i="10" s="1"/>
  <c r="A221" i="16"/>
  <c r="A222" i="16"/>
  <c r="K52" i="11" s="1"/>
  <c r="A225" i="16"/>
  <c r="C135" i="2" s="1"/>
  <c r="A226" i="16"/>
  <c r="C30" i="14" s="1"/>
  <c r="A227" i="16"/>
  <c r="C32" i="14" s="1"/>
  <c r="A229" i="16"/>
  <c r="A232" i="16"/>
  <c r="C116" i="2" s="1"/>
  <c r="A233" i="16"/>
  <c r="B48" i="13" s="1"/>
  <c r="A234" i="16"/>
  <c r="A236" i="16"/>
  <c r="B24" i="13" s="1"/>
  <c r="A237" i="16"/>
  <c r="C11" i="13" s="1"/>
  <c r="A238" i="16"/>
  <c r="C16" i="13" s="1"/>
  <c r="A239" i="16"/>
  <c r="C15" i="13" s="1"/>
  <c r="A240" i="16"/>
  <c r="K25" i="13" s="1"/>
  <c r="A243" i="16"/>
  <c r="K28" i="13" s="1"/>
  <c r="A246" i="16"/>
  <c r="K31" i="13" s="1"/>
  <c r="A247" i="16"/>
  <c r="C44" i="14" s="1"/>
  <c r="A251" i="16"/>
  <c r="C66" i="14" s="1"/>
  <c r="A254" i="16"/>
  <c r="B49" i="11" s="1"/>
  <c r="A255" i="16"/>
  <c r="A256" i="16"/>
  <c r="C104" i="2" s="1"/>
  <c r="A259" i="16"/>
  <c r="C7" i="1" s="1"/>
  <c r="A260" i="16"/>
  <c r="A261" i="16"/>
  <c r="C18" i="14" s="1"/>
  <c r="A262" i="16"/>
  <c r="C35" i="10" s="1"/>
  <c r="A263" i="16"/>
  <c r="B6" i="2" s="1"/>
  <c r="A264" i="16"/>
  <c r="I7" i="11" s="1"/>
  <c r="A265" i="16"/>
  <c r="H8" i="14" s="1"/>
  <c r="A266" i="16"/>
  <c r="A267" i="16"/>
  <c r="C24" i="14" s="1"/>
  <c r="A268" i="16"/>
  <c r="C22" i="14" s="1"/>
  <c r="A283" i="16"/>
  <c r="C42" i="13" s="1"/>
  <c r="A284" i="16"/>
  <c r="C134" i="2" s="1"/>
  <c r="A285" i="16"/>
  <c r="A286" i="16"/>
  <c r="A290" i="16"/>
  <c r="J8" i="14" s="1"/>
  <c r="A291" i="16"/>
  <c r="E60" i="14" s="1"/>
  <c r="A292" i="16"/>
  <c r="A293" i="16"/>
  <c r="C28" i="14" s="1"/>
  <c r="A294" i="16"/>
  <c r="L3" i="2" s="1"/>
  <c r="A295" i="16"/>
  <c r="A296" i="16"/>
  <c r="A297" i="16"/>
  <c r="A298" i="16"/>
  <c r="A299" i="16"/>
  <c r="A300" i="16"/>
  <c r="A301" i="16"/>
  <c r="A302" i="16"/>
  <c r="A303" i="16"/>
  <c r="A304" i="16"/>
  <c r="N9" i="10" s="1"/>
  <c r="A305" i="16"/>
  <c r="A306" i="16"/>
  <c r="A307" i="16"/>
  <c r="A309" i="16"/>
  <c r="A310" i="16"/>
  <c r="A311" i="16"/>
  <c r="A312" i="16"/>
  <c r="A313" i="16"/>
  <c r="A314" i="16"/>
  <c r="A321" i="16"/>
  <c r="C20" i="10" s="1"/>
  <c r="A324" i="16"/>
  <c r="A327" i="16"/>
  <c r="C69" i="14" s="1"/>
  <c r="D3" i="14"/>
  <c r="J3" i="14"/>
  <c r="N3" i="14"/>
  <c r="D3" i="13"/>
  <c r="K3" i="13"/>
  <c r="O3" i="13"/>
  <c r="D3" i="18"/>
  <c r="M3" i="18"/>
  <c r="Q3" i="18"/>
  <c r="M7" i="18"/>
  <c r="D3" i="10"/>
  <c r="K3" i="10"/>
  <c r="O3" i="10"/>
  <c r="M9" i="10"/>
  <c r="M10" i="10"/>
  <c r="M13" i="10"/>
  <c r="M15" i="10"/>
  <c r="M54" i="10"/>
  <c r="M55" i="10"/>
  <c r="M56" i="10"/>
  <c r="M57" i="10"/>
  <c r="M58" i="10"/>
  <c r="M59" i="10"/>
  <c r="M61" i="10"/>
  <c r="M62" i="10"/>
  <c r="M64" i="10"/>
  <c r="D3" i="1"/>
  <c r="Q3" i="1"/>
  <c r="M13" i="13"/>
  <c r="O74" i="11" l="1"/>
  <c r="U25" i="13" s="1"/>
  <c r="U38" i="13" s="1"/>
  <c r="U40" i="13" s="1"/>
  <c r="O23" i="11"/>
  <c r="I29" i="11"/>
  <c r="M29" i="11" s="1"/>
  <c r="O32" i="11" s="1"/>
  <c r="O15" i="11"/>
  <c r="Q29" i="18"/>
  <c r="U28" i="13" s="1"/>
  <c r="C14" i="18"/>
  <c r="C25" i="18"/>
  <c r="C24" i="18"/>
  <c r="Q20" i="18"/>
  <c r="M7" i="10"/>
  <c r="O50" i="1"/>
  <c r="M6" i="18"/>
  <c r="C15" i="1"/>
  <c r="M50" i="1"/>
  <c r="J38" i="14"/>
  <c r="D60" i="14" s="1"/>
  <c r="H60" i="14" s="1"/>
  <c r="H62" i="14" s="1"/>
  <c r="H65" i="14" s="1"/>
  <c r="I8" i="17"/>
  <c r="K158" i="2"/>
  <c r="M103" i="2"/>
  <c r="M8" i="17"/>
  <c r="O158" i="2"/>
  <c r="C10" i="11"/>
  <c r="O162" i="2"/>
  <c r="O154" i="2"/>
  <c r="O79" i="2"/>
  <c r="Q81" i="1"/>
  <c r="O33" i="13" s="1"/>
  <c r="Q155" i="2"/>
  <c r="O50" i="10"/>
  <c r="O68" i="2"/>
  <c r="O45" i="2"/>
  <c r="O63" i="2"/>
  <c r="O53" i="2"/>
  <c r="O38" i="2"/>
  <c r="Q13" i="2"/>
  <c r="Q141" i="2"/>
  <c r="G86" i="2"/>
  <c r="M31" i="11"/>
  <c r="O28" i="2"/>
  <c r="O33" i="2"/>
  <c r="O22" i="2"/>
  <c r="C87" i="2"/>
  <c r="C53" i="1"/>
  <c r="C25" i="13"/>
  <c r="Q6" i="2"/>
  <c r="C17" i="18"/>
  <c r="O34" i="1"/>
  <c r="Q19" i="17"/>
  <c r="O6" i="13"/>
  <c r="Q103" i="2"/>
  <c r="Q6" i="17"/>
  <c r="O7" i="10"/>
  <c r="Q50" i="1"/>
  <c r="H99" i="2"/>
  <c r="M10" i="1"/>
  <c r="C32" i="1"/>
  <c r="O24" i="10"/>
  <c r="C31" i="10"/>
  <c r="Q42" i="13"/>
  <c r="O106" i="2"/>
  <c r="O44" i="11"/>
  <c r="C21" i="10"/>
  <c r="P3" i="2"/>
  <c r="M40" i="10"/>
  <c r="M40" i="11"/>
  <c r="P3" i="18"/>
  <c r="C93" i="2"/>
  <c r="L20" i="1"/>
  <c r="M3" i="14"/>
  <c r="E50" i="1"/>
  <c r="O52" i="11"/>
  <c r="F38" i="10"/>
  <c r="M49" i="10"/>
  <c r="O140" i="2"/>
  <c r="C32" i="10"/>
  <c r="C55" i="10"/>
  <c r="O12" i="2"/>
  <c r="C46" i="10"/>
  <c r="M67" i="10"/>
  <c r="C16" i="14"/>
  <c r="C47" i="11"/>
  <c r="K7" i="10"/>
  <c r="C64" i="10"/>
  <c r="J3" i="11"/>
  <c r="C18" i="10"/>
  <c r="C29" i="10"/>
  <c r="C33" i="10"/>
  <c r="I6" i="2"/>
  <c r="K103" i="2"/>
  <c r="C54" i="1"/>
  <c r="C16" i="10"/>
  <c r="C30" i="13"/>
  <c r="C15" i="10"/>
  <c r="M52" i="11"/>
  <c r="C11" i="11"/>
  <c r="C62" i="10"/>
  <c r="N3" i="10"/>
  <c r="K86" i="2"/>
  <c r="P3" i="17"/>
  <c r="B5" i="1"/>
  <c r="B5" i="2"/>
  <c r="K30" i="1"/>
  <c r="O30" i="1" s="1"/>
  <c r="C140" i="2"/>
  <c r="I86" i="2"/>
  <c r="B3" i="14"/>
  <c r="C115" i="2"/>
  <c r="K44" i="11"/>
  <c r="B5" i="13"/>
  <c r="I3" i="14"/>
  <c r="O61" i="1"/>
  <c r="M22" i="11"/>
  <c r="Q86" i="2"/>
  <c r="P21" i="1"/>
  <c r="C12" i="14"/>
  <c r="K33" i="13"/>
  <c r="O56" i="1"/>
  <c r="C10" i="10"/>
  <c r="M14" i="11"/>
  <c r="C8" i="18"/>
  <c r="C28" i="13"/>
  <c r="D10" i="1"/>
  <c r="G50" i="1"/>
  <c r="C27" i="13"/>
  <c r="C11" i="18"/>
  <c r="C31" i="1"/>
  <c r="C13" i="1"/>
  <c r="C9" i="11"/>
  <c r="M23" i="10"/>
  <c r="C26" i="18"/>
  <c r="O118" i="2"/>
  <c r="C28" i="10"/>
  <c r="Q17" i="1"/>
  <c r="Q22" i="1" s="1"/>
  <c r="L3" i="18"/>
  <c r="J3" i="1"/>
  <c r="J3" i="10"/>
  <c r="C14" i="10"/>
  <c r="C56" i="10"/>
  <c r="H65" i="10"/>
  <c r="D17" i="1"/>
  <c r="D19" i="1"/>
  <c r="C52" i="1"/>
  <c r="O35" i="1"/>
  <c r="O41" i="10"/>
  <c r="O13" i="13"/>
  <c r="G17" i="10"/>
  <c r="C54" i="10"/>
  <c r="C45" i="10"/>
  <c r="C61" i="10"/>
  <c r="C19" i="10"/>
  <c r="B3" i="18"/>
  <c r="B3" i="2"/>
  <c r="B3" i="10"/>
  <c r="B3" i="11"/>
  <c r="E1" i="11"/>
  <c r="F1" i="17"/>
  <c r="G1" i="1"/>
  <c r="C15" i="18"/>
  <c r="C16" i="18"/>
  <c r="C7" i="18"/>
  <c r="C27" i="18"/>
  <c r="C33" i="1"/>
  <c r="F37" i="10"/>
  <c r="C12" i="18"/>
  <c r="C9" i="18"/>
  <c r="C13" i="18"/>
  <c r="B3" i="1"/>
  <c r="I103" i="2"/>
  <c r="K111" i="2"/>
  <c r="C8" i="11"/>
  <c r="C12" i="1"/>
  <c r="C88" i="2"/>
  <c r="C51" i="1"/>
  <c r="K59" i="1"/>
  <c r="K68" i="1"/>
  <c r="K28" i="1"/>
  <c r="K6" i="2"/>
  <c r="I10" i="1"/>
  <c r="F1" i="2"/>
  <c r="C90" i="2"/>
  <c r="C10" i="18"/>
  <c r="C23" i="18"/>
  <c r="F1" i="18"/>
  <c r="D1" i="14"/>
  <c r="B3" i="17"/>
  <c r="C18" i="18"/>
  <c r="M111" i="2"/>
  <c r="K9" i="17"/>
  <c r="C11" i="10"/>
  <c r="C30" i="10"/>
  <c r="K30" i="13"/>
  <c r="K35" i="13"/>
  <c r="C35" i="13"/>
  <c r="B18" i="17"/>
  <c r="C38" i="14"/>
  <c r="C17" i="1"/>
  <c r="P95" i="2"/>
  <c r="Q19" i="1"/>
  <c r="O111" i="2"/>
  <c r="M6" i="2"/>
  <c r="M6" i="13"/>
  <c r="C92" i="2"/>
  <c r="C12" i="11"/>
  <c r="C16" i="1"/>
  <c r="M59" i="1"/>
  <c r="M68" i="1"/>
  <c r="V11" i="1"/>
  <c r="C19" i="13"/>
  <c r="G19" i="10"/>
  <c r="L3" i="17"/>
  <c r="J3" i="13"/>
  <c r="N3" i="11"/>
  <c r="N3" i="13"/>
  <c r="C36" i="1"/>
  <c r="M12" i="17"/>
  <c r="E1" i="10"/>
  <c r="E1" i="13"/>
  <c r="C168" i="2"/>
  <c r="C37" i="18"/>
  <c r="C56" i="13"/>
  <c r="C25" i="17"/>
  <c r="C83" i="1"/>
  <c r="C79" i="10"/>
  <c r="C79" i="11"/>
  <c r="O68" i="10"/>
  <c r="C17" i="10"/>
  <c r="C9" i="10"/>
  <c r="C34" i="10"/>
  <c r="Q119" i="2"/>
  <c r="M73" i="11"/>
  <c r="G16" i="10"/>
  <c r="C77" i="1"/>
  <c r="E93" i="2"/>
  <c r="Q92" i="2"/>
  <c r="Q91" i="2"/>
  <c r="K93" i="2"/>
  <c r="Q89" i="2"/>
  <c r="Q88" i="2"/>
  <c r="Q87" i="2"/>
  <c r="I93" i="2"/>
  <c r="Q90" i="2"/>
  <c r="B67" i="1"/>
  <c r="O49" i="11" l="1"/>
  <c r="O77" i="11" s="1"/>
  <c r="O25" i="13" s="1"/>
  <c r="U42" i="13"/>
  <c r="Q33" i="18"/>
  <c r="O28" i="13" s="1"/>
  <c r="K104" i="2"/>
  <c r="N65" i="14"/>
  <c r="O16" i="13" s="1"/>
  <c r="O20" i="13" s="1"/>
  <c r="O31" i="13" s="1"/>
  <c r="N66" i="14"/>
  <c r="M33" i="1"/>
  <c r="M32" i="1"/>
  <c r="O71" i="10"/>
  <c r="O27" i="13" s="1"/>
  <c r="K39" i="1"/>
  <c r="Q80" i="2" s="1"/>
  <c r="Q93" i="2"/>
  <c r="Q99" i="2" s="1"/>
  <c r="I104" i="2" s="1"/>
  <c r="Q21" i="1"/>
  <c r="O30" i="13"/>
  <c r="D39" i="1" l="1"/>
  <c r="D40" i="1" s="1"/>
  <c r="M104" i="2"/>
  <c r="Q107" i="2" s="1"/>
  <c r="Q166" i="2" s="1"/>
  <c r="Q98" i="2"/>
  <c r="I53" i="1"/>
  <c r="K52" i="1"/>
  <c r="I52" i="1"/>
  <c r="I51" i="1"/>
  <c r="O33" i="1"/>
  <c r="K55" i="1"/>
  <c r="K53" i="1"/>
  <c r="K51" i="1"/>
  <c r="I55" i="1"/>
  <c r="O32" i="1"/>
  <c r="K54" i="1"/>
  <c r="I54" i="1"/>
  <c r="O53" i="1" l="1"/>
  <c r="O29" i="13"/>
  <c r="O51" i="1"/>
  <c r="O39" i="1"/>
  <c r="O55" i="1"/>
  <c r="O52" i="1"/>
  <c r="O54" i="1"/>
  <c r="D41" i="1"/>
  <c r="D42" i="1" l="1"/>
  <c r="D43" i="1" l="1"/>
  <c r="D44" i="1" s="1"/>
  <c r="I39" i="1" l="1"/>
  <c r="O40" i="1" s="1"/>
  <c r="Q57" i="1" s="1"/>
  <c r="Q64" i="1" s="1"/>
  <c r="O26" i="13" l="1"/>
  <c r="O36" i="13" l="1"/>
  <c r="O38" i="13"/>
  <c r="O40" i="13" s="1"/>
  <c r="O42" i="13" s="1"/>
</calcChain>
</file>

<file path=xl/sharedStrings.xml><?xml version="1.0" encoding="utf-8"?>
<sst xmlns="http://schemas.openxmlformats.org/spreadsheetml/2006/main" count="2155" uniqueCount="1616">
  <si>
    <t>LN, ha*</t>
  </si>
  <si>
    <t>Rebfläche in Steil- und Terrassenlagen</t>
  </si>
  <si>
    <t>Reben in Terrassen</t>
  </si>
  <si>
    <t>TZ &amp; HZ: 2500</t>
  </si>
  <si>
    <t>TZ &amp; HZ: 4000</t>
  </si>
  <si>
    <t>TZ, HZ, BZ I-II: 1000</t>
  </si>
  <si>
    <t>TZ: 3200; HZ: 2900</t>
  </si>
  <si>
    <t>Z P: 900; ZC: 750; 
ZM 1-2: 500; ZM 3-4: 350</t>
  </si>
  <si>
    <t>BZ III-IV: 500</t>
  </si>
  <si>
    <t>Bergzone I</t>
  </si>
  <si>
    <t>Bergzone II</t>
  </si>
  <si>
    <t>Bergzone III</t>
  </si>
  <si>
    <t>Bergzone IV</t>
  </si>
  <si>
    <t>TZ bis BZ II</t>
  </si>
  <si>
    <t>TZ und HZ</t>
  </si>
  <si>
    <t>TZ, HZ, BZ I-II</t>
  </si>
  <si>
    <t xml:space="preserve">  Zuschlag für Biolandbau</t>
  </si>
  <si>
    <t>Summe der Beiträge</t>
  </si>
  <si>
    <t>Zone de plaine</t>
  </si>
  <si>
    <t>Porcs d'élevage et d'engraissement, sauf porcs allaités</t>
  </si>
  <si>
    <t>Truies d'élevage non-allaitantes</t>
  </si>
  <si>
    <t>)     +     (</t>
  </si>
  <si>
    <t>Mindesttierbesatz/ha auf Kunstwiese und Dauergrünfläche ausser BFF</t>
  </si>
  <si>
    <t>Mindestanteil erfüllt</t>
  </si>
  <si>
    <t>Ration Mindestanteil erfüllt für GMF</t>
  </si>
  <si>
    <t>Flächen mit Mindesttierbesatzanforderung (wie in Register "Versorgungssicherheit" eingegeben)</t>
  </si>
  <si>
    <t>Mindestanteile von Wiesen-, Weide- und Grundfutter in der Ration der Raufutterverzehrer</t>
  </si>
  <si>
    <t>Grünland</t>
  </si>
  <si>
    <t>angestammtes Grünland im Ausland</t>
  </si>
  <si>
    <t>angestammte offene Ackerflächen und Dauerkulturen im Ausland</t>
  </si>
  <si>
    <t>offene Ackerfläche und Dauerkulturen (im In- und Ausland)</t>
  </si>
  <si>
    <t>Direktzahlungen der EU für Fläche im Ausland (im Vorjahr)</t>
  </si>
  <si>
    <t>Beitrag insgesamt (Fr.)</t>
  </si>
  <si>
    <t xml:space="preserve">-  </t>
  </si>
  <si>
    <t>moutons et chèvres &gt;1 an, agneaux de pâturage, lapins</t>
  </si>
  <si>
    <t>ZP à ZM2</t>
  </si>
  <si>
    <t>-</t>
  </si>
  <si>
    <t>Calcul des unités de main-d'œuvre standard (UMOS)</t>
  </si>
  <si>
    <t>ha resp. UGB</t>
  </si>
  <si>
    <t>UMOS</t>
  </si>
  <si>
    <t xml:space="preserve">   Supplément pour culture biologique</t>
  </si>
  <si>
    <t>Cultures spéciales sans les surf. viticoles en forte pente et en terasses</t>
  </si>
  <si>
    <t>Surfaces viticoles en forte pente et en terrasses</t>
  </si>
  <si>
    <t>Vaches laitières, brebis laitières et chèvres laitières</t>
  </si>
  <si>
    <t>Porcs à l'engrais, porcs de renouvellement de plus de 25 kg et porcelets sevrés</t>
  </si>
  <si>
    <t>Porcs d'élevage</t>
  </si>
  <si>
    <t>a)</t>
  </si>
  <si>
    <t>Déductions pour le revenu :</t>
  </si>
  <si>
    <t>Revenu imposable IFD</t>
  </si>
  <si>
    <t>- Déduction pour exploitant marié (Fr. 50'000.-)</t>
  </si>
  <si>
    <t>= Revenu déterminant</t>
  </si>
  <si>
    <t>(</t>
  </si>
  <si>
    <t>Déductions pour la fortune :</t>
  </si>
  <si>
    <t>Fortune imposable</t>
  </si>
  <si>
    <t>- Déduction pour exploitant marié (Fr. 340'000.-)</t>
  </si>
  <si>
    <t>UMOS x</t>
  </si>
  <si>
    <t>= Fortune déterminante</t>
  </si>
  <si>
    <t>+</t>
  </si>
  <si>
    <t>Contribution de base</t>
  </si>
  <si>
    <t>SAU, ha*</t>
  </si>
  <si>
    <t>*Surfaces donnant droit aux contributions: SAU (hors haies, bosquets champêtres et berges boisées)</t>
  </si>
  <si>
    <t>cultures des champs respectueuses de la faune sauvage</t>
  </si>
  <si>
    <t>Surfaces herbagères</t>
  </si>
  <si>
    <t>UGBFG min.</t>
  </si>
  <si>
    <t>Surface* (ha)</t>
  </si>
  <si>
    <t>*Surfaces donnant droit aux contributions: SAU, SEA et surfaces d'estivage</t>
  </si>
  <si>
    <t>*Conditions pas encore définies</t>
  </si>
  <si>
    <t>Paiements directs 7</t>
  </si>
  <si>
    <t>Paiements directs 8</t>
  </si>
  <si>
    <t>- Exploitation paysanne cultivant le sol</t>
  </si>
  <si>
    <t>- Part minimale de main-d'œuvre propre à l'exploitation (50%)</t>
  </si>
  <si>
    <t>- Limite d'âge (65 ans)</t>
  </si>
  <si>
    <t>Sprache</t>
  </si>
  <si>
    <t>Deutsch</t>
  </si>
  <si>
    <t>Français</t>
  </si>
  <si>
    <t>3. Pulvérisateur à jets projetés avec flux d’air horizontal orientable et détecteur de végétation, ou pulvérisateur sous tunnel: 25% des coûts d'acquisition, jusqu'à un maximum de Fr. 10'000.-</t>
  </si>
  <si>
    <t xml:space="preserve"> *Beitragsberechtigte LN (vgl. Definition im Register Übergang), ohne Hecken, Feld- und Ufergehölze</t>
  </si>
  <si>
    <t>Talzone statt Talgebiet; erst -&gt; weglassen</t>
  </si>
  <si>
    <t>Beitragsberechtigte LN (vgl. Definition im Register Übergang)</t>
  </si>
  <si>
    <t>Lineare Ansatzberechnung (100 Fr. + (d in % x 12.857 Fr.)</t>
  </si>
  <si>
    <t>Beitragsberechtige Fläche &gt; 35% Neigung*</t>
  </si>
  <si>
    <t>Surface donnant droit aux contributions &gt; 35% de pente*</t>
  </si>
  <si>
    <t>* Alle Flächen, die zu Hangbeiträgen berechtigen</t>
  </si>
  <si>
    <t xml:space="preserve">  Sömmerungsdauer von 56 - 100 Tagen (pro GVE)</t>
  </si>
  <si>
    <t xml:space="preserve">  une durée d’estivage de 56 - 100 jours (charge usuelle exprimée en UGB)</t>
  </si>
  <si>
    <t>BFF Grünland (1)</t>
  </si>
  <si>
    <t>SPB herbagères (1)</t>
  </si>
  <si>
    <t>offene Ackerfläche und Dauerkulturen</t>
  </si>
  <si>
    <t>Terres ouvertes et cultures pérennes</t>
  </si>
  <si>
    <t>Terre aperte e colture perenni</t>
  </si>
  <si>
    <t>ha</t>
  </si>
  <si>
    <t>* Pour les noyers qui sont en 2013 en période d'engagement (durée de 6 ans),</t>
  </si>
  <si>
    <t>* Für Nussbäume, die 2013 in einer Verpflichtungsdauer (6 Jahre) sind,</t>
  </si>
  <si>
    <t>Produktionssystembeiträge (PSB, Art. 65 bis 76 und Anhang 7 DZV)</t>
  </si>
  <si>
    <t>Contributions au système de production (CSP, Art. 65 à 76 et Annexe 7 OPD)</t>
  </si>
  <si>
    <t>Contributi per i sistemi di produzione (CSP, art. 65-76 e Allegato 7 OPD)</t>
  </si>
  <si>
    <t>Talgebiet: Mind. 75% Wiesen- und Weidefutter in TS; mind. 90% Grundfutter in TS
Berggebiet: Mind. 85% Wiesen- und Weidefutter in TS</t>
  </si>
  <si>
    <t>Région de plaine: min. 75% de la MS de fourrages provenant de prairies ou de pâturages; min. 90% de la MS en fourrages de base - Région de montagne: min. 85% de la MS de fourrages provenant de prairies ou de pâturages</t>
  </si>
  <si>
    <t>Regione di pianura: min. 75% della SS della razione proveniente dai prati e dai pascoli; min. 90% della SS dai foraggi di base - Regioni di montagna: min. 85% della razione proveniente da prati e dai pascoli</t>
  </si>
  <si>
    <t>Tiere der Rindergattung und Wasserbüffel bis 160 Tage</t>
  </si>
  <si>
    <t>Betrag (Fr.)</t>
  </si>
  <si>
    <t>Montant (Fr.)</t>
  </si>
  <si>
    <t>Fläche (ha)</t>
  </si>
  <si>
    <t>Surface (ha)</t>
  </si>
  <si>
    <t>superficie (ha)</t>
  </si>
  <si>
    <t>Texte</t>
  </si>
  <si>
    <t>Textes</t>
  </si>
  <si>
    <t>Sprache:</t>
  </si>
  <si>
    <t>Langue:</t>
  </si>
  <si>
    <t>Betrieb:</t>
  </si>
  <si>
    <t>Jahr:</t>
  </si>
  <si>
    <t>GVE</t>
  </si>
  <si>
    <t>UGB</t>
  </si>
  <si>
    <t>Schweine</t>
  </si>
  <si>
    <t>Geflügel</t>
  </si>
  <si>
    <t>Raps</t>
  </si>
  <si>
    <t>Reben</t>
  </si>
  <si>
    <t>Anzahl</t>
  </si>
  <si>
    <t>autres SCE situées sur la SAU</t>
  </si>
  <si>
    <t>ZP, ZC, ZM 1-2</t>
  </si>
  <si>
    <t>ZP et ZC</t>
  </si>
  <si>
    <t>arbres isolés adaptés au site et allées d'arbres</t>
  </si>
  <si>
    <t>**plafonnements identiques à PA 2011 (UMOS actualisés)</t>
  </si>
  <si>
    <t xml:space="preserve">= </t>
  </si>
  <si>
    <t>Déduction pour la part de revenu &gt; 124'444 :</t>
  </si>
  <si>
    <t xml:space="preserve">Z P&amp;ZC: 2500; </t>
  </si>
  <si>
    <t xml:space="preserve">Z P&amp;ZC: 4000; </t>
  </si>
  <si>
    <t>Z P, ZC, ZM 1.2: 1000; 
ZM3-4: 700</t>
  </si>
  <si>
    <t xml:space="preserve">Z P: 3200; ZC: 2900; </t>
  </si>
  <si>
    <t>ZM3-4: 500</t>
  </si>
  <si>
    <t>Paiements directs 5</t>
  </si>
  <si>
    <t>Paiements directs 6</t>
  </si>
  <si>
    <t>Paiements directs 1</t>
  </si>
  <si>
    <t/>
  </si>
  <si>
    <t>Variante:</t>
  </si>
  <si>
    <t>Sous-total</t>
  </si>
  <si>
    <t>Total (Fr.)</t>
  </si>
  <si>
    <t>x</t>
  </si>
  <si>
    <t>=</t>
  </si>
  <si>
    <t>cultures spéciales</t>
  </si>
  <si>
    <t>autres terres ouvertes</t>
  </si>
  <si>
    <t>céréales fourragères</t>
  </si>
  <si>
    <t>terrains</t>
  </si>
  <si>
    <t>18 - 35 % déclivité</t>
  </si>
  <si>
    <t>vigne</t>
  </si>
  <si>
    <t>30 - 50 % déclivité</t>
  </si>
  <si>
    <t>vigne en terrasse</t>
  </si>
  <si>
    <t>Paiements directs 2</t>
  </si>
  <si>
    <t>Exploitation:</t>
  </si>
  <si>
    <t>Année:</t>
  </si>
  <si>
    <t>UGBFG</t>
  </si>
  <si>
    <t>Zone des collines</t>
  </si>
  <si>
    <t>Zone montagne 1</t>
  </si>
  <si>
    <t>Zone montagne 2</t>
  </si>
  <si>
    <t>Zone montagne 3</t>
  </si>
  <si>
    <t>Zone montagne 4</t>
  </si>
  <si>
    <t>Taux (Fr.)</t>
  </si>
  <si>
    <t>Part (Fr.)</t>
  </si>
  <si>
    <t>Porcs</t>
  </si>
  <si>
    <t>Volaille</t>
  </si>
  <si>
    <t>Paiements directs 3</t>
  </si>
  <si>
    <t>Total</t>
  </si>
  <si>
    <t>) x</t>
  </si>
  <si>
    <t>Paiements directs 4</t>
  </si>
  <si>
    <t>Somme contributions</t>
  </si>
  <si>
    <t>Calcul taux de contribution:</t>
  </si>
  <si>
    <t xml:space="preserve"> - autres animaux</t>
  </si>
  <si>
    <t>Montant Fr./unité</t>
  </si>
  <si>
    <t xml:space="preserve"> - animaux traits, estivés de 56 à 100 jours</t>
  </si>
  <si>
    <t>- autres pâturages</t>
  </si>
  <si>
    <t>- pâturages tournants</t>
  </si>
  <si>
    <t>nombre</t>
  </si>
  <si>
    <t>Ansatz (Fr.)</t>
  </si>
  <si>
    <t>Zwischentotal</t>
  </si>
  <si>
    <t>18 - 35 % Neigung</t>
  </si>
  <si>
    <t>30 - 50 % Neigung</t>
  </si>
  <si>
    <t>Talzone</t>
  </si>
  <si>
    <t>Hügelzone</t>
  </si>
  <si>
    <t>Anteil (Fr.)</t>
  </si>
  <si>
    <t>ha bzw. GVE</t>
  </si>
  <si>
    <t>Ansatz/Einheit</t>
  </si>
  <si>
    <t>Taux/unité</t>
  </si>
  <si>
    <t>Mastschweine, Remonten über 25 kg und abgesetzte Ferkel</t>
  </si>
  <si>
    <t>Zuchtschweine</t>
  </si>
  <si>
    <t>Spezialkulturen</t>
  </si>
  <si>
    <t>Direktzahlungen 1</t>
  </si>
  <si>
    <t>Direktzahlungen 2</t>
  </si>
  <si>
    <t>Bäume</t>
  </si>
  <si>
    <t>ZM 3 - 4</t>
  </si>
  <si>
    <t>TZ &amp; HZ: 4500; 
BZ I-II: 4100; BZ III - IV: 3900</t>
  </si>
  <si>
    <t>TZ, HZ, BZ I-II: 1000; 
BZ III-IV: 700</t>
  </si>
  <si>
    <t>arbres</t>
  </si>
  <si>
    <t>Fläche* (ha)</t>
  </si>
  <si>
    <t>Direktzahlungen 8</t>
  </si>
  <si>
    <t>SAK x</t>
  </si>
  <si>
    <t>moutons, brebis laitières exceptées:</t>
  </si>
  <si>
    <t>Schafe, ausgenommen Milchschafe:</t>
  </si>
  <si>
    <t>autres UGBFG :</t>
  </si>
  <si>
    <t>andere RGVE</t>
  </si>
  <si>
    <t xml:space="preserve">- gemolkene Tiere, Sömmerungsdauer 56 bis 100 Tage </t>
  </si>
  <si>
    <t>Steuerbares Einkommen (dir. Bundessteuer)</t>
  </si>
  <si>
    <t>Contribution pour la protection de l'eau art. 62a LEaux</t>
  </si>
  <si>
    <t>Beitrag für den Gewässerschutz Art. 62a GSchG</t>
  </si>
  <si>
    <t>Beitrag für die nachhaltige Nutzung der Ressourcen Art. 77a und 77b LwG</t>
  </si>
  <si>
    <t>par ha SAU</t>
  </si>
  <si>
    <t>pro ha LN</t>
  </si>
  <si>
    <t>par pâquier normal</t>
  </si>
  <si>
    <t>pro Normalstoss</t>
  </si>
  <si>
    <t>ha oder NST</t>
  </si>
  <si>
    <t>*Beitragsberechtigte Fläche: LN, Landw. Pflegeflächen (LP) und Sömmerungsflächen</t>
  </si>
  <si>
    <t>ha ou PN</t>
  </si>
  <si>
    <t>ZM1-2:2100;ZM3-4:1900</t>
  </si>
  <si>
    <t>Z P&amp;ZC: 4500; 
ZM1-2: 4100;ZM3-4:3900</t>
  </si>
  <si>
    <t>ZM1-2:3500;ZM3-4:3400</t>
  </si>
  <si>
    <t>BZ I-II:2100;BZ III-IV:1900</t>
  </si>
  <si>
    <t>BZ I-II:3500;BZ III-IV:3400</t>
  </si>
  <si>
    <t>Total Kulturlandschaftsbeiträge</t>
  </si>
  <si>
    <t>Total contributions au paysage cultivé</t>
  </si>
  <si>
    <t>Charge minimale en bétail atteinte:</t>
  </si>
  <si>
    <t>oui</t>
  </si>
  <si>
    <t>ja</t>
  </si>
  <si>
    <t>non</t>
  </si>
  <si>
    <t>nein</t>
  </si>
  <si>
    <t>Hangbeitrag für Rebflächen</t>
  </si>
  <si>
    <t>Contribution pour les surfaces viticoles en pente</t>
  </si>
  <si>
    <t>Sömmerungsbeitrag</t>
  </si>
  <si>
    <t>Contribution d’estivage</t>
  </si>
  <si>
    <t>&gt; 30 % Neigung in Terassenlagen</t>
  </si>
  <si>
    <t>&gt; 30 % déclivité en terrasses</t>
  </si>
  <si>
    <t>- übrige Weiden</t>
  </si>
  <si>
    <t>Grünflächen</t>
  </si>
  <si>
    <t>RGVE</t>
  </si>
  <si>
    <t>RGVE min.</t>
  </si>
  <si>
    <t>Vernetzungsbeitrag</t>
  </si>
  <si>
    <t>Contribution mise en réseau</t>
  </si>
  <si>
    <t>Biologischer Landbau</t>
  </si>
  <si>
    <t>Agriculture biologique</t>
  </si>
  <si>
    <t>übrige offene Ackerfläche</t>
  </si>
  <si>
    <t>übrige landwirtschaftliche Nutzfläche</t>
  </si>
  <si>
    <t>autres surfaces agricoles utiles</t>
  </si>
  <si>
    <t>Getreide (ohne Körnermais)</t>
  </si>
  <si>
    <t>Contributions au bien-être des animaux</t>
  </si>
  <si>
    <t>Tierwohlbeiträge</t>
  </si>
  <si>
    <t>Besonders tierfreundliche Stallhaltungssysteme (BTS)</t>
  </si>
  <si>
    <t>UMOS 2013</t>
  </si>
  <si>
    <t>Choix pour le calcul</t>
  </si>
  <si>
    <t>Contributions à la sécurité de l'approvisionnement sans prise en compte de la charge minimale en bétail</t>
  </si>
  <si>
    <t>Total contributions à la sécurité de l'approvisionnement sans prise en compte de la charge minimale en bétail</t>
  </si>
  <si>
    <t>pour le calcul de la contribution de transition</t>
  </si>
  <si>
    <t>Classes de surface</t>
  </si>
  <si>
    <t>Echelonnement selon le nombre d'exploitations</t>
  </si>
  <si>
    <t>Une décision, sur le principe et la manière d'adapter les facteurs UMOS, doit être prise seulement après la réception du rapport relatif au postulat Leo Müller (12.3906). Le rapport, qui évalue le système actuel et proposera des alternatives possibles, doit être achevé en début d'année 2014. En attendant les facteurs UMOS actuels de 2013 font foi.</t>
  </si>
  <si>
    <t>Einzelbetrieb oder Betriebsgemeinschaft</t>
  </si>
  <si>
    <t>Einzelbetrieb</t>
  </si>
  <si>
    <t>BG mit 2 Betrieben</t>
  </si>
  <si>
    <t>BG mit 3 Betrieben</t>
  </si>
  <si>
    <t>BG mit 4 Betrieben</t>
  </si>
  <si>
    <t>BG mit 5 Betrieben</t>
  </si>
  <si>
    <t>SAK technischer Fortschritt (provisorisch ausser Kraft)</t>
  </si>
  <si>
    <t>UMOS progres technique (provisoirement suspendu)</t>
  </si>
  <si>
    <t>Exploitation individuelle ou communauté</t>
  </si>
  <si>
    <t>Exploitation individuelle</t>
  </si>
  <si>
    <t>Communauté à 2 expl.</t>
  </si>
  <si>
    <t>Communauté à 3 expl.</t>
  </si>
  <si>
    <t>Communauté à 4 expl.</t>
  </si>
  <si>
    <t>Communauté à 5 expl.</t>
  </si>
  <si>
    <t>Systèmes de stabulation particulièrement respectueux des animaux (SST)</t>
  </si>
  <si>
    <t>- Altersgrenze (65 Jahre)</t>
  </si>
  <si>
    <t>- Ökologischer Leistungsnachweis ÖLN</t>
  </si>
  <si>
    <t>- Prestations écologiques requises PER</t>
  </si>
  <si>
    <t>Flächen</t>
  </si>
  <si>
    <t>Milchkühe, Milchschafe und Milchziegen</t>
  </si>
  <si>
    <t>*Beitragsberechtigte Fläche: LN (ausser Hecken, Feld- und Ufergehölze)</t>
  </si>
  <si>
    <t>Coefficient d'ajustement (moyens disponibles totaux/ besoins totaux)</t>
  </si>
  <si>
    <t>Faktor (Total verfügbare Mittel/ Total Bedarf)</t>
  </si>
  <si>
    <t>heutige Beiträge*:</t>
  </si>
  <si>
    <t>Contributions actuelles*:</t>
  </si>
  <si>
    <t>Total Versorgungssicherheitsbeiträge</t>
  </si>
  <si>
    <t>Total contributions à la sécurité de l'approvisionnement</t>
  </si>
  <si>
    <t>Total Biodiversitätsbeiträge</t>
  </si>
  <si>
    <t>Total contributions à la biodiversité</t>
  </si>
  <si>
    <t>Total Produktionssystembeiträge</t>
  </si>
  <si>
    <t>Total contributions au système de production</t>
  </si>
  <si>
    <t>Total Landschaftsqualitätsbeitrag</t>
  </si>
  <si>
    <t>Total contribution à la qualité du paysage</t>
  </si>
  <si>
    <t>Italiano</t>
  </si>
  <si>
    <t>Testi</t>
  </si>
  <si>
    <t>Lingua:</t>
  </si>
  <si>
    <t xml:space="preserve">   Supplemento per la coltivazione biologica</t>
  </si>
  <si>
    <t>- Deduzione per gestore coniugato (Fr. 340'000.-)</t>
  </si>
  <si>
    <t>- Deduzione per gestore coniugato (Fr. 50'000.-)</t>
  </si>
  <si>
    <t>- Aziende contadine che gestiscono il suolo</t>
  </si>
  <si>
    <t>- Formazione agricola di base</t>
  </si>
  <si>
    <t>- Limite d'età (65 anni)</t>
  </si>
  <si>
    <t>- Prova che esigenze ecologiche sono rispettate (PER)</t>
  </si>
  <si>
    <t>*Condizioni non ancora definite</t>
  </si>
  <si>
    <t>= Sostanza determinante</t>
  </si>
  <si>
    <t>= Reddito determinante</t>
  </si>
  <si>
    <t>Anno:</t>
  </si>
  <si>
    <t>alberi</t>
  </si>
  <si>
    <t>alberi isolati adatti al sito e viali alberati</t>
  </si>
  <si>
    <t>altre SCE situate sulla SAU</t>
  </si>
  <si>
    <t>altre terre aperte</t>
  </si>
  <si>
    <t>bandes tampons</t>
  </si>
  <si>
    <t>Contributions à l'efficience des ressources</t>
  </si>
  <si>
    <t>Kulturlandschaftsbeiträge (KLB, Art. 42 bis 49 und Anhang 7 DZV)</t>
  </si>
  <si>
    <t>Contributions au paysage cultivé (CPC, Art. 42 à 49 et Annexe 7 OPD)</t>
  </si>
  <si>
    <t>Contributi per il paesaggio rurale (CPR, Art. 42-49 e Allegato 7 OPD)</t>
  </si>
  <si>
    <t>(Auf Dauerwiesen wird mindestens ein Mähschnitt pro Jahr verlangt)</t>
  </si>
  <si>
    <t>Versorgungssicherheitsbeiträge (VSB, Art. 50 bis 54 und Anhang 7 DZV)</t>
  </si>
  <si>
    <t>Contributions à la sécurité de l'approvisionnement (CSA, Art. 50 à 54 et Annexe 7 OPD)</t>
  </si>
  <si>
    <t>Contributi per la sicurezza dell'approvvigionamento (CSA, art. 50-54 e allegato 7 OPD)</t>
  </si>
  <si>
    <t>* GVE-Faktor für "andere Kühe" neu 1.0</t>
  </si>
  <si>
    <t>Verordnungsname ausschreiben</t>
  </si>
  <si>
    <t>Biodiversitätsbeiträge (BDB, Art. 55 bis 60 und Anhang 7 DZV)</t>
  </si>
  <si>
    <t>Contributions à la biodiversité (CBD, Art. 55 à 60 et Annexe 7 OPD)</t>
  </si>
  <si>
    <t>Contributi per la biodiversità (CBD, Art. 55-60 e Allegato 7 OPD)</t>
  </si>
  <si>
    <t>Uferwiese entlang von Fliessgewässern*</t>
  </si>
  <si>
    <t>* Die Beiträge für die Qualitätsstufe II im Uferbereich treten erst 2015 in Kraft</t>
  </si>
  <si>
    <t xml:space="preserve">    werden bis Ende dieser Dauer Fr. 30.- bezahlt</t>
  </si>
  <si>
    <t>* ha, NST nach Normalstoss, Stück, Laufmeter, Betrieb</t>
  </si>
  <si>
    <t>…nach Normalstoss (eingefügt)</t>
  </si>
  <si>
    <t>Landschaftsqualitätsbeitrag (LQB, Art. 63 und 64 und Anhang 7 DZV)</t>
  </si>
  <si>
    <t>Contribution à la qualité du paysage (CQP, Art. 63 et 64 et Annexe 7 OPD)</t>
  </si>
  <si>
    <t>Contributo per la qualità del paesaggio (CQP, Art. 63 e 64 e Allegato 7 OPD)</t>
  </si>
  <si>
    <t>Geflügel**</t>
  </si>
  <si>
    <t>Volaille**</t>
  </si>
  <si>
    <t>Pollame**</t>
  </si>
  <si>
    <t>**Brut- und Konsumeier produzierende Hennen und Hähne, Junghennen, Junghähne und Küken zur Eierproduktion, Mastpoulets und Truten</t>
  </si>
  <si>
    <r>
      <t xml:space="preserve">**Poules pondeuses, poulettes, </t>
    </r>
    <r>
      <rPr>
        <sz val="9"/>
        <rFont val="Arial"/>
        <family val="2"/>
      </rPr>
      <t>coqs d'élevage, jeunes coqs, poussins, poulets et dindes</t>
    </r>
  </si>
  <si>
    <t>**Galline e galli da allevamento, galline ovaiole, pollastre e pollastri, pulcini, tacchini</t>
  </si>
  <si>
    <t>*GVE-Faktor für "andere Kühe" neu 1.0</t>
  </si>
  <si>
    <t>Übergangsbeitrag (ÜGB, Art. 84 bis 96 DZV)</t>
  </si>
  <si>
    <t>Contribution de transition (CT, Art. 84 à 96 OPD)</t>
  </si>
  <si>
    <t>Contributi di transizione (CT, Art. 84-96 OPD)</t>
  </si>
  <si>
    <t>Andere Nutztiere</t>
  </si>
  <si>
    <t>Autres animaux de rente</t>
  </si>
  <si>
    <t>Altri animali da reddito</t>
  </si>
  <si>
    <t>Ressourceneffizienzbeiträge (nationale: Art. 77 bis 83 und Anhang 7 DZV)</t>
  </si>
  <si>
    <t>Contributions à l'efficience des ressources (nationales: Art. 77 à 83 et Annexe 7 OPD)</t>
  </si>
  <si>
    <t>Contributi per l’efficienza delle risorse (nazionali: Art.77-83 e Allegato 7 OPD)</t>
  </si>
  <si>
    <t>autres animaux consommant du fourrage grossier (sans bisons ni cerfs)</t>
  </si>
  <si>
    <t>Total contributions d'estivage</t>
  </si>
  <si>
    <t>Total contributions au paysage cultivé (y-compris estivage)</t>
  </si>
  <si>
    <t>NST***</t>
  </si>
  <si>
    <t>PN***</t>
  </si>
  <si>
    <t>CN***</t>
  </si>
  <si>
    <t>***NST = Normalstoss = 1 RGVE 100 Sömmerungstage</t>
  </si>
  <si>
    <t>***PN = pâquier normal = 1 UGBFG estivée pendant 100 jours</t>
  </si>
  <si>
    <t>***CN = carico normale = 1 UGBFG estivato durante 100 giorni</t>
  </si>
  <si>
    <t>Raps, Sonnenblumen, Ölkürbisse, Öllein, Mohn und Saflor</t>
  </si>
  <si>
    <t>Soja</t>
  </si>
  <si>
    <t>Zusammenfassung der Direktzahlungen und Beiträge</t>
  </si>
  <si>
    <t>Total Beiträge für einzelne Kulturen</t>
  </si>
  <si>
    <t>andere Kühe (z.B. Mutterkühe)</t>
  </si>
  <si>
    <t>Ressourceneffizienzbeiträge (regionale, Art. 77 a/b LwG und Art. 62a GSchG)</t>
  </si>
  <si>
    <t>Beitrag (Fr.)</t>
  </si>
  <si>
    <t>Contribution (Fr.)</t>
  </si>
  <si>
    <t>Total nationale Ressourceneffizienzbeiträge</t>
  </si>
  <si>
    <t>Total regionale Ressourceneffizienzbeiträge</t>
  </si>
  <si>
    <t>Kulturlandschaftsbeiträge**</t>
  </si>
  <si>
    <t>Versorgungssicherheitsbeiträge**</t>
  </si>
  <si>
    <t>Veaux (bovins et buffles d'Asie) jusqu'à 160 jours</t>
  </si>
  <si>
    <t>autres surfaces de compensation écologique</t>
  </si>
  <si>
    <t>Contribution supplémentaire pour travail ménageant le sol sans herbicide</t>
  </si>
  <si>
    <t>Surface donnant droit à la contribution</t>
  </si>
  <si>
    <t>Montant Fr./PN</t>
  </si>
  <si>
    <t>Lapins</t>
  </si>
  <si>
    <t>Autres porcins sans porcelets allaités</t>
  </si>
  <si>
    <t>Culture extensive de céréales, oléagineux et protéagineux</t>
  </si>
  <si>
    <t>Contributions à la surface année de référence*</t>
  </si>
  <si>
    <t>Contributions pour des terrains en pente année de référence*</t>
  </si>
  <si>
    <t>Contributions pour la garde d’animaux consommant des fourrages grossiers année de référence*</t>
  </si>
  <si>
    <t>Contributions pour la garde d’animaux dans des conditions difficiles année de référence*</t>
  </si>
  <si>
    <t>Total des paiements directs généraux de l'année de référence*</t>
  </si>
  <si>
    <t>Sous-total contribution de base</t>
  </si>
  <si>
    <t>Total surface</t>
  </si>
  <si>
    <t>60 - 80 ha</t>
  </si>
  <si>
    <t>0 - 60 ha</t>
  </si>
  <si>
    <t>80 -100 ha</t>
  </si>
  <si>
    <t>100-120 ha</t>
  </si>
  <si>
    <t>120-140 ha</t>
  </si>
  <si>
    <t>&gt; 140 ha</t>
  </si>
  <si>
    <t>/</t>
  </si>
  <si>
    <t>Surface pondérée</t>
  </si>
  <si>
    <t>*Niveau de déclivité &gt; 50% et contributions pour les terrains en pente en zone de plaine entrent en vigueur en 2017 seulement</t>
  </si>
  <si>
    <t>Artenreiche Grün- und Streuflächen im Sömmerungsgebiet</t>
  </si>
  <si>
    <t>Sonnenblumen, Eiweisserbsen, Ackerbohnen</t>
  </si>
  <si>
    <t>Tournesol, pois protéagineux, féverole</t>
  </si>
  <si>
    <t>Colza</t>
  </si>
  <si>
    <t>Extensive Produktion von Getreide, Ölsaaten und Eiweisspflanzen</t>
  </si>
  <si>
    <t>Abzug für massgebendes Einkommen höher als 80'000</t>
  </si>
  <si>
    <t>Flächenbeiträge des Referenzjahres*</t>
  </si>
  <si>
    <t>Hangbeiträge des Referenzjahres*</t>
  </si>
  <si>
    <t>Beiträge für die Haltung Raufutter verzehrender Nutztiere des Referenzjahres*</t>
  </si>
  <si>
    <t>Beiträge für die Tierhaltung unter erschwerenden Produktionsbedingungen des Referenzjahres*</t>
  </si>
  <si>
    <t>übrige Schweine ohne Saugferkel</t>
  </si>
  <si>
    <t>LN ohne Spezialkulturen (+ Hecken, Feld- und Ufergehölze, Streueflächen, Uferbereich)</t>
  </si>
  <si>
    <t>Total allgemeine Direktzahlungen des Referenzjahres*</t>
  </si>
  <si>
    <t>Grenze (Fr./ SAK)</t>
  </si>
  <si>
    <t>gewichtete Fläche</t>
  </si>
  <si>
    <t>gesamte Fläche</t>
  </si>
  <si>
    <t>Zwischentotal des Basisbeitrags</t>
  </si>
  <si>
    <t>Calcolo delle unità standard di manodopera (USM)</t>
  </si>
  <si>
    <t>Contributi complessivi</t>
  </si>
  <si>
    <t>cereali da foraggio</t>
  </si>
  <si>
    <t>Contributo base</t>
  </si>
  <si>
    <t>Charge min /ha SPB herbagères</t>
  </si>
  <si>
    <t>Pufferstreifen</t>
  </si>
  <si>
    <t>Anzahl Betriebe</t>
  </si>
  <si>
    <t>0 - 120 ha</t>
  </si>
  <si>
    <t>0 - 180 ha</t>
  </si>
  <si>
    <t>0 - 240 ha</t>
  </si>
  <si>
    <t>120 - 160 ha</t>
  </si>
  <si>
    <t>180 - 240 ha</t>
  </si>
  <si>
    <t>240 - 320 ha</t>
  </si>
  <si>
    <t>160 - 200 ha</t>
  </si>
  <si>
    <t>240 - 300 ha</t>
  </si>
  <si>
    <t>320 - 400 ha</t>
  </si>
  <si>
    <t>200 - 240 ha</t>
  </si>
  <si>
    <t>300 - 360 ha</t>
  </si>
  <si>
    <t>400 - 480 ha</t>
  </si>
  <si>
    <t>240 - 280 ha</t>
  </si>
  <si>
    <t>360 - 420 ha</t>
  </si>
  <si>
    <t>480 - 560 ha</t>
  </si>
  <si>
    <t>&gt; 280 ha</t>
  </si>
  <si>
    <t>&gt; 420 ha</t>
  </si>
  <si>
    <t>&gt; 560 ha</t>
  </si>
  <si>
    <t>Abstufung (Reduktion) des Beitrags, wenn mehr als 60 ha je Betrieb:</t>
  </si>
  <si>
    <t>Echelonnement (réduction) de la contribution, si plus de 60 ha par exploitation:</t>
  </si>
  <si>
    <t>nombre d'exploitations</t>
  </si>
  <si>
    <t>weitere ökologische Ausgleichsflächen</t>
  </si>
  <si>
    <t>Kaninchen</t>
  </si>
  <si>
    <t>Ressourceneffizienzbeiträge</t>
  </si>
  <si>
    <t>Zusatzbeitrag für herbizidlose, schonende Bodenbearbeitung</t>
  </si>
  <si>
    <t xml:space="preserve">* Année avec le plus haut montant de paiements directs généraux parmi les années 2011 à 2013 </t>
  </si>
  <si>
    <t>¦</t>
  </si>
  <si>
    <t xml:space="preserve">   =</t>
  </si>
  <si>
    <t>Total Sömmerungsbeiträge</t>
  </si>
  <si>
    <t>Total Kulturlandschaftsbeiträge (inkl. Sömmerung)</t>
  </si>
  <si>
    <t>Betrag Fr./NST</t>
  </si>
  <si>
    <t>andere raufutterverzehrende Tiere (ohne Bisons und Hirsche)</t>
  </si>
  <si>
    <t>Déduction pour la part de revenu supérieure à 80'000 :</t>
  </si>
  <si>
    <t>SAU sans les cultures spéciales (+ haies, bosquets et berges boisées, surfaces à litière, zones de berge)</t>
  </si>
  <si>
    <t>- Formation professionnelle agricole</t>
  </si>
  <si>
    <t>2014 - 2016: 700
dès 2017: 1'000</t>
  </si>
  <si>
    <t>Calcul des réductions de la contribution de transition dues au revenu et à la fortune</t>
  </si>
  <si>
    <t>Contribution pour terres ouvertes et c. pérennes</t>
  </si>
  <si>
    <t>Contribution à la production dans des conditions difficiles</t>
  </si>
  <si>
    <t>Contributions du niveau de qualité 1</t>
  </si>
  <si>
    <t>Contributions du niveau de qualité 2</t>
  </si>
  <si>
    <t>Le montant des contributions est calculé en fonction de la charge usuelle, pour autant que la charge annuelle effective se situe entre 75% et 110% de la charge usuelle</t>
  </si>
  <si>
    <t>** La charge minimale en bétail doit être atteinte selon les conditions de la contribution de base à la sécurité de l'approvisionnement; en outre la charge minimale en bétail totale doit aussi être atteinte avec les prairies temporaires</t>
  </si>
  <si>
    <t>Surfaces sans charge minimale en bétail</t>
  </si>
  <si>
    <t>Surfaces avec charge minimale en bétail</t>
  </si>
  <si>
    <t>Contr. mise en réseau (Fr./ha)</t>
  </si>
  <si>
    <t>Contr. niveau de qualité 3 (Fr./ha)</t>
  </si>
  <si>
    <t>Contr. niveau de qualité 2 (Fr./ha)</t>
  </si>
  <si>
    <t>Contr. niveau de qualité 1 (Fr./ha)</t>
  </si>
  <si>
    <t>Part de surface entre</t>
  </si>
  <si>
    <t>Taux de réduction</t>
  </si>
  <si>
    <t>Autres vaches (par exemple vaches allaitantes)</t>
  </si>
  <si>
    <t>Limite (Fr./ UMOS)</t>
  </si>
  <si>
    <t>- Limitation par unité de main-d'œuvre standard</t>
  </si>
  <si>
    <t>Contributo per la protezione delle acque (art. 62 LPAc)</t>
  </si>
  <si>
    <t>Contributi d'estivazione</t>
  </si>
  <si>
    <t>Contributo di declività per i vigneti</t>
  </si>
  <si>
    <t>Contributi per il benessere degli animali</t>
  </si>
  <si>
    <t>Sistemi di stabulazione particolarmente rispettosi degli animali (SSRA)</t>
  </si>
  <si>
    <t>campicoltura rispettosa della fauna selvatica</t>
  </si>
  <si>
    <t>colture speciali</t>
  </si>
  <si>
    <t>Parts minimales atteintes</t>
  </si>
  <si>
    <t>** Selon structure de l'année déterminante* et les taux de contributions 2014</t>
  </si>
  <si>
    <t>Charge min/ ha surf herb permanentes (hors SPB) et temporaires</t>
  </si>
  <si>
    <t>Colza, tournesol, lin et courge à huile, pavot, carthame</t>
  </si>
  <si>
    <t>Contributions 2014, y compris contributions uniques, en % des contributions actuelles</t>
  </si>
  <si>
    <t>il sera versé Fr. 30.- jusqu'à la fin de cette durée d'engagement</t>
  </si>
  <si>
    <t>* Nouveau facteur UGB pour "autres vaches": 1.0</t>
  </si>
  <si>
    <t>(Les prairies permanentes doivent être fauchées au moins une fois par année)</t>
  </si>
  <si>
    <t>*</t>
  </si>
  <si>
    <t>UGBFG réels</t>
  </si>
  <si>
    <t>RGVE eff.</t>
  </si>
  <si>
    <t>UBGFG effettivi</t>
  </si>
  <si>
    <t>Calcul de la contribution pour les surfaces herbagères donnant droit aux contributions</t>
  </si>
  <si>
    <t>Prairies de berges le long des eaux courantes*</t>
  </si>
  <si>
    <t>* Les contributions pour le niveau de qualité II en zone de berges entrent en vigueur seulement en 2015</t>
  </si>
  <si>
    <t>% de la ch. en bétail réalisé (= UGB eff./ UGB min.)
(si la charge minimale en bétail est atteinte = 100%)</t>
  </si>
  <si>
    <t>* Contribution = 200.- x % de la charge en bétail réalisé x surface</t>
  </si>
  <si>
    <t>La contribution est payée pour la surface herbagère permanente sur laquelle la charge minimale est atteinte (surface x % ch. en bétail réalisé)</t>
  </si>
  <si>
    <t>** Surface = SPB herbagères + prairies temporaires + prairies permanentes</t>
  </si>
  <si>
    <t>Nouveau: contribution unique par machine</t>
  </si>
  <si>
    <t>1. Pulvérisation sous-foliaire: 75% des coûts d'acquisition par rampe, jusqu'à un maximum de Fr. 170.- par unité de pulvérisation</t>
  </si>
  <si>
    <t>Part des surfaces en forte pente en % de la surface donnant droit aux contributions</t>
  </si>
  <si>
    <t>Part de surfaces en forte pente au-delà de 30%</t>
  </si>
  <si>
    <t>Progression linéaire de la contribution à partir de 30% de surfaces en forte pente: Fr. 100.- + d (en %) x 900/70 (Fr. 1'000 - Fr. 100)/(100% - 30%)</t>
  </si>
  <si>
    <t>Betteraves destinées à la production de sucre</t>
  </si>
  <si>
    <t>Total contributions pour des cultures particulières</t>
  </si>
  <si>
    <t>Contribution pour surfaces en pente*</t>
  </si>
  <si>
    <t>Contributions pour surfaces en forte pente</t>
  </si>
  <si>
    <t>Steillagenbeitrag</t>
  </si>
  <si>
    <t>Attention ! Surface &gt; 35% de pente plus grande que surface de l'exploitation</t>
  </si>
  <si>
    <t>Contribution totale (Fr.)</t>
  </si>
  <si>
    <t>Récapitulation des paiements directs et contributions</t>
  </si>
  <si>
    <t>Quota minima raggiunta</t>
  </si>
  <si>
    <t>- pascoli a rotazione</t>
  </si>
  <si>
    <t>**limitazioni identiche alla PA 2011 (coeff. USM aggiornati)</t>
  </si>
  <si>
    <t>* Anno con il più alto importo di pagamenti diretti generali negli anni di riferimento 2011-2013</t>
  </si>
  <si>
    <t>** Secondo l'effettivo animali dell'anno determinante e le aliquote di contribuzione 2014</t>
  </si>
  <si>
    <t>Attenzione ! Superficie &gt; 35% di declività più grande della superficie dell'azienda</t>
  </si>
  <si>
    <t xml:space="preserve">fasce tampone </t>
  </si>
  <si>
    <t>Calcolo della riduzione del contributo di transizione in base al reddito e alla sostanza</t>
  </si>
  <si>
    <t>Carico minimo/ha sup. permanentemente e temporaneamente inerbita (senza SPB)</t>
  </si>
  <si>
    <t>Girasole, piselli proteici, favette</t>
  </si>
  <si>
    <t>Colza, girasole, zucca e lino da olio, papavero, cartamo</t>
  </si>
  <si>
    <t>Soia</t>
  </si>
  <si>
    <t>Barbabietole da zucchero per la produzione di zucchero</t>
  </si>
  <si>
    <t>Contributo per la superficie coltiva aperta e le colture perenni</t>
  </si>
  <si>
    <t>Totale contributi per le singole colture</t>
  </si>
  <si>
    <t>Contributo per le difficoltà di produzione</t>
  </si>
  <si>
    <t>Contributo per la qualità (livello qualitativo I)</t>
  </si>
  <si>
    <t>Produzione di latte e carne basata sulla superficie inerbita</t>
  </si>
  <si>
    <t>Contributo per la qualità (livello qualitativo II)</t>
  </si>
  <si>
    <t>Contributi per la sicurezza dell'approvvigionamento**</t>
  </si>
  <si>
    <t>Calcolo del contributo di transizione</t>
  </si>
  <si>
    <t>Contributi di transizione versati</t>
  </si>
  <si>
    <t xml:space="preserve">Contributi per l’efficienza delle risorse </t>
  </si>
  <si>
    <t>Contributi per l’efficienza delle risorse (regionali: CER, Art.77 a/b LAgr e Art. 62a LPAc)</t>
  </si>
  <si>
    <t>Contributi attuali**</t>
  </si>
  <si>
    <t>Contributi per il paesaggio rurale**</t>
  </si>
  <si>
    <t>(Contributi per il paesaggio rurale: senza contributi d'estivazione; contributi per la sicurezza dell'approvvigionamento: senza considerare il carico minimo e senza i contributi per singole colture)</t>
  </si>
  <si>
    <t xml:space="preserve">Contributo per l'interconnessione </t>
  </si>
  <si>
    <t>Produzione estensiva di cereali, oleaginose e colza</t>
  </si>
  <si>
    <t>Contributi per le zone in forte pendenza</t>
  </si>
  <si>
    <t>Riduzione per il reddito superiore a 80''000</t>
  </si>
  <si>
    <t>superficie inerbite e a strame ricche di specie nelle regioni d'estivazione</t>
  </si>
  <si>
    <t>L'importo dei contributi è calcolato in base al carico usuale a condizione che il carico annuale effettivo sia compreso tra il 75% e il 110% del carico usuale</t>
  </si>
  <si>
    <t>Contributo (Fr.)</t>
  </si>
  <si>
    <t>Contributo totale (Fr.)</t>
  </si>
  <si>
    <t>Importo Fr./CN</t>
  </si>
  <si>
    <t>altri animali che consumano foraggio grezzo (senza bisonti e cervi)</t>
  </si>
  <si>
    <t>Media dei contributi di superficie negli anni di riferimento (2011-2013)*</t>
  </si>
  <si>
    <t>Media dei contributi per le superficie declive negli anni di riferimento (2011-2013)*</t>
  </si>
  <si>
    <t>Media dei contributi per animali che consumano foraggio grezzo negli anni di riferimento (2011-2013)*</t>
  </si>
  <si>
    <t>Media dei contributi per la detenzione di animali in condizioni difficili di produzione  negli anni di riferimento (2011-2013)*</t>
  </si>
  <si>
    <t>Altri suini senza lattonzoli</t>
  </si>
  <si>
    <t>Conigli</t>
  </si>
  <si>
    <t>Ricapitolativo dei pagamenti diretti e dei contributi</t>
  </si>
  <si>
    <t>SAU senza colture speciali (+ Siepi, boschetti campestri e rivieraschi, terreni da strame, zone rivierasche lungo i corsi d'acqua)</t>
  </si>
  <si>
    <t>Se la sostanza determinante è superiore a 1'000'000 Fr., deduzione del 100% dei contributi di transizione</t>
  </si>
  <si>
    <t>Quota minima di prati, pascoli e foraggio di base nella razione degli animali che consumano foraggio grezzo</t>
  </si>
  <si>
    <t>** Il carico minimo di bestiame deve essere raggiunto rispettando le condizioni del contributo di base per la sicurezza dell'approvvigionamento; inoltre il carico minimo di bestiame totale deve essere raggiunto con i prati temporanei</t>
  </si>
  <si>
    <t>Versorgungssicherheitsbeiträge ohne Berücksichtigung des Mindesttierbesatzes</t>
  </si>
  <si>
    <t>zur Berechnung der Reduktion beim Übergangsbeitrag</t>
  </si>
  <si>
    <t>Total Versorgungssicherheitsbeiträge ohne Berücksichtigung des Mindesttierbesatzes</t>
  </si>
  <si>
    <t>Flächenabstufung</t>
  </si>
  <si>
    <t>Abstufung nach Anzahl Betriebe</t>
  </si>
  <si>
    <t>0 - 300 ha</t>
  </si>
  <si>
    <t>300 - 400 ha</t>
  </si>
  <si>
    <t>400 - 500 ha</t>
  </si>
  <si>
    <t>500 - 600 ha</t>
  </si>
  <si>
    <t>600 - 700 ha</t>
  </si>
  <si>
    <t>&gt; 700 ha</t>
  </si>
  <si>
    <t>Superficie inerbite</t>
  </si>
  <si>
    <t>Aliquota/unità</t>
  </si>
  <si>
    <t>Terre aperte e colture perenni (in CH e all'estero)</t>
  </si>
  <si>
    <t>Totale dei contributi d'estivazione</t>
  </si>
  <si>
    <t>Totale dei contributi per il paesaggio rurale (ivi compresi quelli d'estivazione)</t>
  </si>
  <si>
    <t>Totale dei contributi per la qualità del paesaggio</t>
  </si>
  <si>
    <t>Totale dei contributi nazionali per l'efficienza delle risorse</t>
  </si>
  <si>
    <t>Totale dei contributi regionali per l'efficienza delle risorse</t>
  </si>
  <si>
    <t>Totale pagamenti diretti generali dell'anno di riferimento*</t>
  </si>
  <si>
    <t>Vitelli (bovini e bufali) fino a 160 giorni</t>
  </si>
  <si>
    <r>
      <t xml:space="preserve">ZP, ZC, ZM 1-2: 1000; </t>
    </r>
    <r>
      <rPr>
        <sz val="10"/>
        <rFont val="Calibri"/>
        <family val="2"/>
      </rPr>
      <t xml:space="preserve"> </t>
    </r>
  </si>
  <si>
    <t>ZP, ZC, ZM 1-2: 1000; 
ZM 3-4: 700</t>
  </si>
  <si>
    <t>ZP a ZM 2</t>
  </si>
  <si>
    <t>Superfici inerbite</t>
  </si>
  <si>
    <t>+ Sup. gestita per tradizione all'estero nelle zone limitrofe</t>
  </si>
  <si>
    <t>Pagamenti diretti della CE per le superfici all'estero (anno precedente)</t>
  </si>
  <si>
    <t>Terre aperte e colture perenni gestite per tradizione all'estero</t>
  </si>
  <si>
    <t>Superfici inerbite gestite per tradizione all'estero</t>
  </si>
  <si>
    <t>altre superfici di compensazione ecologica</t>
  </si>
  <si>
    <t>Superfici senza carico minimo di bestiame</t>
  </si>
  <si>
    <t>Superfici con carico minimo di bestiame</t>
  </si>
  <si>
    <t>Superfici soggette ad un carico minimo di bestiame (secondo dati alla pagina "sicurezza dell'approvvigionamento"</t>
  </si>
  <si>
    <t>- Limite per unità standard di manodopera</t>
  </si>
  <si>
    <t>Limite (Fr./USM)</t>
  </si>
  <si>
    <t>Offenhaltungbeitrag*</t>
  </si>
  <si>
    <t>Contribution au maintien d’un paysage ouvert*</t>
  </si>
  <si>
    <t>Contributo per la preservazione dell'apertura del paesaggio*</t>
  </si>
  <si>
    <t>Steillagenanteil in % der beitragsberechtigten Fläche</t>
  </si>
  <si>
    <t>a</t>
  </si>
  <si>
    <t>b</t>
  </si>
  <si>
    <t>c = a / b</t>
  </si>
  <si>
    <t>Anzahl % über 30% des Steillagenanteils</t>
  </si>
  <si>
    <t>d = c - 30%</t>
  </si>
  <si>
    <t>Raufutterverzehrer (Total inkl. gesömmerte Tiere)</t>
  </si>
  <si>
    <t>Bétail consommant des fourrages grossiers (effectifs totaux y compris animaux estivés)</t>
  </si>
  <si>
    <t>Animali che consumano foraggio grezzo (effettivo totale, compresi gli animali estivati)</t>
  </si>
  <si>
    <t>2014: 1'600;
ab 2015: 1'400</t>
  </si>
  <si>
    <t>2014: 1'600; dès 2015: 1'400</t>
  </si>
  <si>
    <t>2014: 1'600;
dal 2015: 1'400</t>
  </si>
  <si>
    <t>Faktor für Ansatz (= RGVE eff. / RGVE min.),
falls Mindesttierbesatz erreicht, Faktor = 1</t>
  </si>
  <si>
    <t>Falls Mindesttierbesatz nicht erreicht, Flächen x Faktor einsetzen</t>
  </si>
  <si>
    <t>Contrib. livello qualitativo 1 (Fr./ha)</t>
  </si>
  <si>
    <t>Contrib. livello qualitativo 2 (Fr./ha)</t>
  </si>
  <si>
    <t>Contrib. livello qualitativo 3 (Fr./ha)</t>
  </si>
  <si>
    <t xml:space="preserve"> *SAU donnant droit aux contr. (voir déf. dans feuille "Transition"), sans haies, bosquets et berges boisées</t>
  </si>
  <si>
    <t>SAU donnant droit aux contributions (voir définition dans la feuille "Transition")</t>
  </si>
  <si>
    <t>* Toutes les surfaces, donnant droit aux contributions pour surfaces en pente, avec plus de 35% de pente</t>
  </si>
  <si>
    <t>Pour rappel: critères d’entrée en matière et surface donnant droit aux contributions</t>
  </si>
  <si>
    <t>Zur Erinnerung: Eintretenskriterien und zu Beiträgen berechtigende Fläche</t>
  </si>
  <si>
    <t>Cereali (mais da granella escluso)</t>
  </si>
  <si>
    <t>* ha, PN selon charge usuelle, unités, mètres linéaires, exploitation</t>
  </si>
  <si>
    <t>*Hangneigungsstufe &gt; 50% und Hangbeiträge in der Talzone treten 2017 in Kraft</t>
  </si>
  <si>
    <t>3. Driftreduzierende Spritzgeräte in Dauerkulturen: pro Spritzgebläse mit Vegetationsdetektor und horizontaler Luftstromlenkung sowie Tunnelrecycling - Sprühgerät:  25 % der Anschaffungskosten, jedoch maximal Fr. 10'000.-</t>
  </si>
  <si>
    <t>Contrib. interconnessione (Fr./ha)</t>
  </si>
  <si>
    <t>Carico min./ha SPB inerbita</t>
  </si>
  <si>
    <t>Contributo supplementare per lavorazione rispettosa del suolo senza erbicida</t>
  </si>
  <si>
    <t>Superfici con diritto al contributo</t>
  </si>
  <si>
    <t>Parte di superficie tra</t>
  </si>
  <si>
    <t>Graduazione</t>
  </si>
  <si>
    <t>Superficie ponderata</t>
  </si>
  <si>
    <t>Superficie totale</t>
  </si>
  <si>
    <t>Totale parziale del contributo di base</t>
  </si>
  <si>
    <t>* Classe di declività &gt; 50% e contributi per i terreni declivi nella zona di pianura entrano in vigore solo nel 2017</t>
  </si>
  <si>
    <t>&gt; 50% di declività</t>
  </si>
  <si>
    <t>SAK 2013</t>
  </si>
  <si>
    <t>SAK-Faktoren</t>
  </si>
  <si>
    <t>Ein Entscheid, ob und wie die SAK-Faktoren angepasst werden, soll erst nach Vorliegen des Berichts zum  Postulat Leo Müller (12.3906) fallen. Der Bericht, der das heutige System beurteilt und mögliche Alternativen aufzeigt, soll auf Frühjahr 2014 fertig gestellt werden. Bis auf weiteres gelten die bisherigen SAK-Faktoren von 2013.</t>
  </si>
  <si>
    <t>Auswahl für Berechnung</t>
  </si>
  <si>
    <t>* 2014-2016: &gt;35-50% und &gt; 50% = 0.03
ab 2017: &gt;35-50% = 0.025; &gt;50% = 0.05</t>
  </si>
  <si>
    <t>* 2014-2016: &gt;35-50% und &gt; 50% = 0.03
dès 2017: &gt;35-50% = 0.025; &gt;50% = 0.05</t>
  </si>
  <si>
    <t>* 2014-2016: &gt;35-50% e &gt;50%  = 0.03
dal 2017: &gt;35-50% = 0.025; &gt;50% = 0.05</t>
  </si>
  <si>
    <t>Part minimale de prairies, pâturages et fourrages de base dans la ration des animaux consommant des fourrages grossiers</t>
  </si>
  <si>
    <t>Terres ouvertes et cultures pérennes (en Suisse et à l'étranger)</t>
  </si>
  <si>
    <t>Total contributions nationales à l'efficience des ressources</t>
  </si>
  <si>
    <t>Total contributions régionales à l'efficience des ressources</t>
  </si>
  <si>
    <t>Terres ouvertes et cultures pérennes exploitées par tradition à l'étranger</t>
  </si>
  <si>
    <t>Surfaces herbagères exploitées par tradition à l'étranger</t>
  </si>
  <si>
    <t>+ Surf expl par tradition zone limitrophe étrangère</t>
  </si>
  <si>
    <t>+ angestammte Flächen im Ausland</t>
  </si>
  <si>
    <t>Paiements directs de l’UE pour les surfaces à l'étranger (année précédente)</t>
  </si>
  <si>
    <t>Surfaces soumises à une charge minimale en bétail (selon saisies dans la page "sécurité de l'approvisionnement")</t>
  </si>
  <si>
    <t>Production de lait et de viande basée sur les herbages</t>
  </si>
  <si>
    <t>Graslandbasierte Milch- und Fleischproduktion</t>
  </si>
  <si>
    <t>Achtung: Fläche &gt; 35 % Neigung ist grösser als die zu Beiträgen berechtigenden Fläche des Betriebes</t>
  </si>
  <si>
    <t>Contributions à l'efficience des ressources (régionales: Art. 77 a/b LAgr et Art. 62a LEaux)</t>
  </si>
  <si>
    <t>*y-compris contributions à la culture des champs (OCCCh), contributions selon l'OQE, contributions d'estivage, contributions selon art. 77a/b Lagr, contributions selon art. 62a Leaux</t>
  </si>
  <si>
    <t>*inkl. Anbaubeiträge nach ABBV, Beiträge nach ÖQV, Sömmerungsbeiträge, Beiträge nach 77a/b LwG (Ressourcenprogramme), Beiträge nach Art. 62a GSchG</t>
  </si>
  <si>
    <t>Contributions à la sécurité de l'approvisionnement**</t>
  </si>
  <si>
    <t>Contributions au paysage cultivé**</t>
  </si>
  <si>
    <t>(Contributions au paysage cultivé: sans contribution d'estivage; contributions à la sécurité de l'approvisionnement: sans prise en compte de la charge minimale et sans contribution pour les cultures particulières)</t>
  </si>
  <si>
    <t>(Kulturlandschaftsbeiträge: ohne Sömmerungsbeitrag; 
Versorgungssicherheitsbeiträge: ohne den Mindesttierbesatz zu berücksichtigen und ohne Beiträge für Einzelkulturen)</t>
  </si>
  <si>
    <t>*Jahr mit den höchsten allgemeinen Direktzahlungen im Zeitraum 2011 bis 2013</t>
  </si>
  <si>
    <t>**gemäss dem massgebenden Jahr* und den Beitragsansätzen von 2014</t>
  </si>
  <si>
    <t>BZ III und IV</t>
  </si>
  <si>
    <t>&gt; 50 % Neigung</t>
  </si>
  <si>
    <t>&gt; 50 % déclivité</t>
  </si>
  <si>
    <t>Colture speciali, esclusi i vigneti in forte pendenza e terrazzati</t>
  </si>
  <si>
    <t>Riduzione per il reddito  &gt; 124'444:</t>
  </si>
  <si>
    <t>Riduzioni per la sostanza:</t>
  </si>
  <si>
    <t>Riduzioni per il reddito:</t>
  </si>
  <si>
    <t>Azienda:</t>
  </si>
  <si>
    <t>Sostanza imponibile</t>
  </si>
  <si>
    <t>ha risp. UBG</t>
  </si>
  <si>
    <t>Forme di produzione settoriali nella produzione vegetale e animale</t>
  </si>
  <si>
    <t>Aliquota (Fr.)</t>
  </si>
  <si>
    <t>Importo Fr./unità</t>
  </si>
  <si>
    <t>numero</t>
  </si>
  <si>
    <t>no</t>
  </si>
  <si>
    <t>si</t>
  </si>
  <si>
    <t>Pagamenti diretti 1</t>
  </si>
  <si>
    <t>Pagamenti diretti 2</t>
  </si>
  <si>
    <t>Pagamenti diretti 3</t>
  </si>
  <si>
    <t>Pagamenti diretti 4</t>
  </si>
  <si>
    <t>Pagamenti diretti 5</t>
  </si>
  <si>
    <t>Pagamenti diretti 6</t>
  </si>
  <si>
    <t>Pagamenti diretti 7</t>
  </si>
  <si>
    <t>Pagamenti diretti 8</t>
  </si>
  <si>
    <t>Agricoltura biologica</t>
  </si>
  <si>
    <t>per ha SAU</t>
  </si>
  <si>
    <t>per carico normale</t>
  </si>
  <si>
    <t>Quota parte (Fr.)</t>
  </si>
  <si>
    <t>paesaggio coltivato</t>
  </si>
  <si>
    <t>Suini</t>
  </si>
  <si>
    <t>Suini da ingrasso, da rimonta con peso superiore a 25 kg e suinetti svezzati</t>
  </si>
  <si>
    <t>Suini d'allevamento</t>
  </si>
  <si>
    <t>Suini d'allevamento e da ingrasso, senza scrofe allattanti</t>
  </si>
  <si>
    <t>Reddito imponibile IFD</t>
  </si>
  <si>
    <t>Somma dei contributi</t>
  </si>
  <si>
    <t>Totale parziale</t>
  </si>
  <si>
    <t>Vigneti in forte pendenza e terrazzati</t>
  </si>
  <si>
    <t>Sistemi di produzione applicati nell'intera azienda</t>
  </si>
  <si>
    <t>Totale</t>
  </si>
  <si>
    <t>Totale dei contributi per i sistemi di produzione</t>
  </si>
  <si>
    <t>Totale dei contributi per la biodiversità</t>
  </si>
  <si>
    <t>Totale dei contributi per la sicurezza dell'approvvigionamento</t>
  </si>
  <si>
    <t>Totale (Fr.)</t>
  </si>
  <si>
    <t>Scrofe d'allevamento, non allattanti</t>
  </si>
  <si>
    <t>UBG</t>
  </si>
  <si>
    <t>UBGFG</t>
  </si>
  <si>
    <t>UBGFG min.</t>
  </si>
  <si>
    <t>USM x</t>
  </si>
  <si>
    <t>ha o CN</t>
  </si>
  <si>
    <t>Vacche, pecore e capre da latte</t>
  </si>
  <si>
    <t>vigna</t>
  </si>
  <si>
    <t>vigneti terrazzati</t>
  </si>
  <si>
    <t>Pollame</t>
  </si>
  <si>
    <t xml:space="preserve">ZP &amp; ZC: 2500; </t>
  </si>
  <si>
    <t xml:space="preserve">ZP &amp; ZC: 4000; </t>
  </si>
  <si>
    <t>ZP &amp; ZC: 4500; 
ZM1-2: 4100;ZM3-4:3900</t>
  </si>
  <si>
    <t xml:space="preserve">ZP: 3200; ZC: 2900; </t>
  </si>
  <si>
    <t>ZP: 900; ZC: 750; 
ZM 1-2: 500; ZM 3-4: 350</t>
  </si>
  <si>
    <t>ZM 1-2:2100;ZM 3-4:1900</t>
  </si>
  <si>
    <t>ZM 1-2:3500;ZM 3-4:3400</t>
  </si>
  <si>
    <t>ZM 3-4: 500</t>
  </si>
  <si>
    <t>Zona di pianura</t>
  </si>
  <si>
    <t>Zona collinare</t>
  </si>
  <si>
    <t>Zona montagna 1</t>
  </si>
  <si>
    <t>Zona montagna 2</t>
  </si>
  <si>
    <t>Zona montagna 3</t>
  </si>
  <si>
    <t>Zona montagna 4</t>
  </si>
  <si>
    <t>ZP e ZC</t>
  </si>
  <si>
    <t>Riduzione per la sostanza compresa tra 800'000 e 1'000'000 :</t>
  </si>
  <si>
    <t>Animaux consommant du fourrage grossier mis en estivage</t>
  </si>
  <si>
    <t>Contribution d'alpage (pour l'exploitation à l'année)</t>
  </si>
  <si>
    <t>Montant (Fr./ha)</t>
  </si>
  <si>
    <t>Sous-total (Fr.)</t>
  </si>
  <si>
    <t>) =</t>
  </si>
  <si>
    <t>Prairies temporaires</t>
  </si>
  <si>
    <t>Déduction pour la part de fortune entre 800'000 et 1'000'000 :</t>
  </si>
  <si>
    <t>report paiements directs 1</t>
  </si>
  <si>
    <t>riporto pagamenti diretti 1</t>
  </si>
  <si>
    <r>
      <t>report paiements directs 2</t>
    </r>
    <r>
      <rPr>
        <sz val="11"/>
        <color indexed="8"/>
        <rFont val="Calibri"/>
        <family val="2"/>
      </rPr>
      <t/>
    </r>
  </si>
  <si>
    <t>riporto pagamenti diretti 2</t>
  </si>
  <si>
    <r>
      <t>report paiements directs 3</t>
    </r>
    <r>
      <rPr>
        <sz val="11"/>
        <color indexed="8"/>
        <rFont val="Calibri"/>
        <family val="2"/>
      </rPr>
      <t/>
    </r>
  </si>
  <si>
    <t>riporto pagamenti diretti 3</t>
  </si>
  <si>
    <r>
      <t>report paiements directs 4</t>
    </r>
    <r>
      <rPr>
        <sz val="11"/>
        <color indexed="8"/>
        <rFont val="Calibri"/>
        <family val="2"/>
      </rPr>
      <t/>
    </r>
  </si>
  <si>
    <t>riporto pagamenti diretti 4</t>
  </si>
  <si>
    <r>
      <t>report paiements directs 5</t>
    </r>
    <r>
      <rPr>
        <sz val="11"/>
        <color indexed="8"/>
        <rFont val="Calibri"/>
        <family val="2"/>
      </rPr>
      <t/>
    </r>
  </si>
  <si>
    <t>riporto pagamenti diretti 5</t>
  </si>
  <si>
    <r>
      <t>report paiements directs 6</t>
    </r>
    <r>
      <rPr>
        <sz val="11"/>
        <color indexed="8"/>
        <rFont val="Calibri"/>
        <family val="2"/>
      </rPr>
      <t/>
    </r>
  </si>
  <si>
    <t>riporto pagamenti diretti 6</t>
  </si>
  <si>
    <r>
      <t>report paiements directs 7</t>
    </r>
    <r>
      <rPr>
        <sz val="11"/>
        <color indexed="8"/>
        <rFont val="Calibri"/>
        <family val="2"/>
      </rPr>
      <t/>
    </r>
  </si>
  <si>
    <t>riporto pagamenti diretti 7</t>
  </si>
  <si>
    <r>
      <t xml:space="preserve">- Déduction par UMOS </t>
    </r>
    <r>
      <rPr>
        <sz val="12"/>
        <rFont val="Arial"/>
        <family val="2"/>
      </rPr>
      <t>a)</t>
    </r>
  </si>
  <si>
    <r>
      <t xml:space="preserve">- Deduzione per USM </t>
    </r>
    <r>
      <rPr>
        <sz val="12"/>
        <rFont val="Arial"/>
        <family val="2"/>
      </rPr>
      <t>a)</t>
    </r>
  </si>
  <si>
    <t>ZM 1-2:2400;ZM 3-4:2150</t>
  </si>
  <si>
    <t>BZ I-II:2400;BZ III-IV:2150</t>
  </si>
  <si>
    <t>ZM1-2:2400; ZM3-4:2150</t>
  </si>
  <si>
    <t xml:space="preserve">Z P: 3700; ZC: 3400; </t>
  </si>
  <si>
    <t>ZM1-2:2900; ZM3-4:2650</t>
  </si>
  <si>
    <t xml:space="preserve">Z P: 3400; ZC: 3100; </t>
  </si>
  <si>
    <t xml:space="preserve">ZP: 3400; ZC: 3100; </t>
  </si>
  <si>
    <t>TZ: 3400; HZ: 3100</t>
  </si>
  <si>
    <t>ZM 1-2:2600;ZM 3-4:3350</t>
  </si>
  <si>
    <t>BZ I-II:2600;BZ III-IV:3350</t>
  </si>
  <si>
    <t>ZM1-2:2600; ZM3-4:3350</t>
  </si>
  <si>
    <t>Contributi per la biodiversità (senza contributi ICE)</t>
  </si>
  <si>
    <t xml:space="preserve">Z P: 3900; ZC: 3600; </t>
  </si>
  <si>
    <t>ZM1-2:3100; ZM3-4:2850</t>
  </si>
  <si>
    <t>Montant additionnel (Fr./ha)</t>
  </si>
  <si>
    <t>Unité (ha ou PN)</t>
  </si>
  <si>
    <t>herbages et surfaces à litière riches en espèces de la région d'estivage</t>
  </si>
  <si>
    <t>&gt; 35 - 50 % Neigung</t>
  </si>
  <si>
    <t>Contributi 2014, compresi i contributi unici, in % rispetto ai contributi attuali</t>
  </si>
  <si>
    <t xml:space="preserve">* Per i noci, che nel 2013 sono nel periodo d'impegno (durata di 6 anni), </t>
  </si>
  <si>
    <t>* Nuovo fattore UBG per "altre vacche": 1.0</t>
  </si>
  <si>
    <t xml:space="preserve"> * SAU con diritto ai contributi (cfr. foglio "Transizione") senza siepi, boschetti campestri e rivieraschi</t>
  </si>
  <si>
    <t>I prati permanenti devono essere falciati almeno una volta all'anno</t>
  </si>
  <si>
    <t>Promemoria: condizioni per l'entrata in materia e superfici con diritto ai contributi</t>
  </si>
  <si>
    <t>Calcolo dei contributi per la superficie inerbita con diritto ai contributi</t>
  </si>
  <si>
    <t>Zone rivierasche lungo i corsi d'acqua *</t>
  </si>
  <si>
    <t>* I contributi per il livello di qualità II per le zone rivierasche entreranno in vigore solo nel 2015</t>
  </si>
  <si>
    <t>% del carico best. realizzato (= UBG eff./UBG min.),
se il carico minimo di bestiame è raggiunto; fattore = 1</t>
  </si>
  <si>
    <t>Se il carico in bestiame non è raggiunto: introdurre superficie x fattore</t>
  </si>
  <si>
    <t>** Superficie = SPB sup. inerbita + prati temporanei + sup. inerbita</t>
  </si>
  <si>
    <t>* ha, CN secondo il carico usuale, unità, metro lineare, azienda</t>
  </si>
  <si>
    <t>Nuovo: contributo unico per macchina</t>
  </si>
  <si>
    <r>
      <t>Graduazione (riduzione) del contributo se più di 60 ha</t>
    </r>
    <r>
      <rPr>
        <u/>
        <sz val="10"/>
        <rFont val="Arial"/>
        <family val="2"/>
      </rPr>
      <t xml:space="preserve"> </t>
    </r>
    <r>
      <rPr>
        <sz val="10"/>
        <rFont val="Arial"/>
        <family val="2"/>
      </rPr>
      <t>per azienda</t>
    </r>
    <r>
      <rPr>
        <u/>
        <sz val="10"/>
        <rFont val="Arial"/>
        <family val="2"/>
      </rPr>
      <t>:</t>
    </r>
  </si>
  <si>
    <t>Numero di aziende</t>
  </si>
  <si>
    <t>Superficie con diritto ai contributi &gt; 35% di declività*</t>
  </si>
  <si>
    <t>* Tutte le superfici con diritto ai contributi per le superfici di declività con &gt; 35% di pendenza</t>
  </si>
  <si>
    <t>Parte delle superfici in forte pendenza in % della superficie con diritto ai contributi</t>
  </si>
  <si>
    <t>Parte della superficie in forte pendenza al di là del 30%</t>
  </si>
  <si>
    <t>Progressione lineare del contributo a partire da 30% delle superfici in forte pendenza: Fr. 100.- + d (in %) x 900/70 (Fr. 1'000 - Fr. 100)/(100% - 30%)</t>
  </si>
  <si>
    <t>Contributi per la sicurezza dell'approvvigionamento senza considerare il carico minimo di bestiame</t>
  </si>
  <si>
    <t>Totale contributi per la sicurezza dell'approvvigionamento senza considerare il carico minimo di bestiame</t>
  </si>
  <si>
    <t>per il calcolo del contributo di transizione</t>
  </si>
  <si>
    <t>Classi di superficie</t>
  </si>
  <si>
    <t>Graduazione secondo il numero di aziende</t>
  </si>
  <si>
    <t>Azienda individuale o comunità aziendale</t>
  </si>
  <si>
    <t>Comunità di 2 aziende</t>
  </si>
  <si>
    <t>Comunità di 3 aziende</t>
  </si>
  <si>
    <t>Comunità di 4 aziende</t>
  </si>
  <si>
    <t>Comunità di 5 aziende</t>
  </si>
  <si>
    <t>SPB herbagères</t>
  </si>
  <si>
    <t>BFF Grünland</t>
  </si>
  <si>
    <t>Valeurs calculées (report pages précédentes = contr. 2014)</t>
  </si>
  <si>
    <t>Valeurs calculées pour les surfaces SPB ne donnant pas droit à ces contributions en 2014***</t>
  </si>
  <si>
    <t>***Jachères, ourlets sur terres assolées, surfaces à litière, haies, bosquets et berges boisées (attention: seule la contribution de base est ici calculée !)</t>
  </si>
  <si>
    <t>Berechnete Werte (vorstehende Seiten = Beiträge 2014)</t>
  </si>
  <si>
    <t>Kalkulierte Zuschläge für die BFF, die im Jahr 2014 keine Versorgungssicherheits- beiträge erhalten***</t>
  </si>
  <si>
    <t>&gt; 35 - 50 % déclivité</t>
  </si>
  <si>
    <t>2014 - 2016: 700
ab 2017: 1'000</t>
  </si>
  <si>
    <t>Hangbeitrag*</t>
  </si>
  <si>
    <t>Contributi generali di declività*</t>
  </si>
  <si>
    <t>&gt; 50 % Neigung*</t>
  </si>
  <si>
    <t>&gt; 50 % déclivité*</t>
  </si>
  <si>
    <t>Die Beitragssumme wird auf der Basis des Normalbesatzes gerechnet, wenn der effektive Jahresbesatz zwischen 75% und 110% des Normalbesatzes liegt</t>
  </si>
  <si>
    <t>Mindesttierbesatz/ha auf BFF Grünland</t>
  </si>
  <si>
    <t>Mindesttierbesatz/ha auf Dauergrünfläche ausser BFF</t>
  </si>
  <si>
    <t>Fläche zwischen</t>
  </si>
  <si>
    <t>Abstufung</t>
  </si>
  <si>
    <t>0%</t>
  </si>
  <si>
    <t>Produktionserschwernisbeitrag</t>
  </si>
  <si>
    <t>Beitrag für die offene Ackerfläche und Dauerkulturen</t>
  </si>
  <si>
    <t>Flächen ohne Mindesttierbesatzanforderung</t>
  </si>
  <si>
    <t>* Betrag = Faktor x 200.-</t>
  </si>
  <si>
    <t>Beitragsberechnung für die beitragsberechtigte Grünfläche</t>
  </si>
  <si>
    <t>** Fläche = BFF Grünland  + Kunstwiesen + Dauergrünfläche</t>
  </si>
  <si>
    <t>Neu einmaliger Beitrag pro Maschine</t>
  </si>
  <si>
    <t>1. Unterblattspritztechnik: pro Spritzbalken 75 % der Anschaffungskosten, jedoch maximal Fr . 170.- pro Spritzeinheit</t>
  </si>
  <si>
    <t>Texte sind wahrscheinlich in den f und i - sprachigen Verordnungspaketunterlagen. Nicht  frei übersetzen, sonst gibt es Abweichungen zu den offiziellen Texten</t>
  </si>
  <si>
    <t>inklusive einmalige</t>
  </si>
  <si>
    <t>Beiträge 2014, inklusive einmalige, in % der heutigen Beiträge</t>
  </si>
  <si>
    <t>WIRD NICHT VERWENDET</t>
  </si>
  <si>
    <t>Flächen mit Mindesttierbesatzanforderung</t>
  </si>
  <si>
    <t>Beiträge der Qualitätsstufe I</t>
  </si>
  <si>
    <t>Beitrag der Qualitätsstufe I (Fr./ha)</t>
  </si>
  <si>
    <t>Beitrag der Qualitätsstufe II (Fr./ha)</t>
  </si>
  <si>
    <t>Beitrag der Qualitätsstufe III (Fr./ha)</t>
  </si>
  <si>
    <t>Vernetzungs- beitrag (Fr./ha)</t>
  </si>
  <si>
    <t>Beiträge für Qualitätsstufe II</t>
  </si>
  <si>
    <t>**Mindesttierbesatz muss gemäss Bestimmungen zum Basisbeitrag Versorgungssicherheit erreicht werden; zusätzlich muss der volle Mindesttierbesatz auch auf Kunstwiese erreicht werden</t>
  </si>
  <si>
    <t>nicht säugende Zuchtsauen</t>
  </si>
  <si>
    <t>zu Beiträgen berechtigende Fläche</t>
  </si>
  <si>
    <t>- Landwirtschaftliche Ausbildung</t>
  </si>
  <si>
    <t>Berechnung der einkommens- und vermögensbedingten Reduktion der ÜGB</t>
  </si>
  <si>
    <t>Calcul de la contribution de transition</t>
  </si>
  <si>
    <t>Contribution de transition versée</t>
  </si>
  <si>
    <t>Alpungsbeitrag (an den Ganzjahresbetrieb)</t>
  </si>
  <si>
    <t>gesömmerte raufutterverzehrende Nutztiere</t>
  </si>
  <si>
    <t>Betrag (Fr./ha)</t>
  </si>
  <si>
    <t>Zwischentotal (Fr.)</t>
  </si>
  <si>
    <t>Kunstwiesen</t>
  </si>
  <si>
    <t>TZ: 3700; HZ: 3400</t>
  </si>
  <si>
    <t>TZ: 3900; HZ: 3600</t>
  </si>
  <si>
    <t>BZ I-II:2900;BZ III-IV:2650</t>
  </si>
  <si>
    <t>BZ I-II:3100;BZ III-IV:2850</t>
  </si>
  <si>
    <t>Einheit (ha oder NST)</t>
  </si>
  <si>
    <t>Berechnung des Übergangsbeitrags</t>
  </si>
  <si>
    <t>Übergangsbeitrag ausbezahlt</t>
  </si>
  <si>
    <t>TZ: 900; HZ: 750;  
BZI-II: 500; BZIII - IV: 350</t>
  </si>
  <si>
    <t>Sous-total contributions au paysage cultivé exploitation à l'année</t>
  </si>
  <si>
    <t>Zwischentotal Kulturlandschaftsbeiträge auf dem Ganzjahresbetrieb</t>
  </si>
  <si>
    <t>Surfaces herbagères permanentes hors SPB</t>
  </si>
  <si>
    <t>SPB = Surfaces de promotion de la biodiversité</t>
  </si>
  <si>
    <t>Charge min /ha surf herb permanentes hors SPB</t>
  </si>
  <si>
    <t>Mindesttierbesatz erreicht:</t>
  </si>
  <si>
    <t>(ha)</t>
  </si>
  <si>
    <t>Einheimische standortgerechte Einzelbäume und Alleen</t>
  </si>
  <si>
    <t>Condition: projet collectif</t>
  </si>
  <si>
    <t>Désignation</t>
  </si>
  <si>
    <t>Bezeichnung</t>
  </si>
  <si>
    <t>Mesure:</t>
  </si>
  <si>
    <t>Massnahme:</t>
  </si>
  <si>
    <t>Nombre d'unités*</t>
  </si>
  <si>
    <t>Gesamtbetriebliche Produktionsformen</t>
  </si>
  <si>
    <t>Modes de production conformes au principe de la globalité</t>
  </si>
  <si>
    <t>Teilbetriebliche Produktionsformen</t>
  </si>
  <si>
    <t>Modes de production portant sur une partie de l'exploitation</t>
  </si>
  <si>
    <t>= massgebendes Vermögen</t>
  </si>
  <si>
    <t>= massgebendes Einkommen</t>
  </si>
  <si>
    <t>Limitation par unité de main-d'œuvre standard</t>
  </si>
  <si>
    <t>Paiements directs soumis à la limitation par UMOS:</t>
  </si>
  <si>
    <t>Contributions à la sécurité de l'approvisionnement (sauf contribution pour des cultures particulières)</t>
  </si>
  <si>
    <t>Contributions à la biodiversité (sauf contribution mise en réseau)</t>
  </si>
  <si>
    <t>Limite en 2012: Fr. 70'000.-/ UMOS - nouvelle limite pas encore fixée</t>
  </si>
  <si>
    <t>Plafond des paiements directs soumis à la limite:</t>
  </si>
  <si>
    <t>Paiements directs soumis à la limite versés:</t>
  </si>
  <si>
    <t>c)</t>
  </si>
  <si>
    <t>d)</t>
  </si>
  <si>
    <t>b)</t>
  </si>
  <si>
    <t>Le plus petit des montants entre b) et c)</t>
  </si>
  <si>
    <t>Réduction à appliquer au montant total des paiements directs:</t>
  </si>
  <si>
    <t>Montant de base (Fr./ha)</t>
  </si>
  <si>
    <t>***Brachen, Saum auf Ackerfläche, Streuefläche, Hecken, Feld- und Ufergehölze (Achtung: hier wird nur der Basisbeitrag berechnet!)</t>
  </si>
  <si>
    <t>Report des val. indicatives calculées ou saisie de val. adaptées selon données déterminantes** et totalité des suppléments de contr. à la sécurité de l'approvisionnement***</t>
  </si>
  <si>
    <t xml:space="preserve">Übertragung der berechneten Werte oder angepasste Werte gemäss massgebenden Daten** und total der kalkulierten Zuschläge zu den VSB***  </t>
  </si>
  <si>
    <t>Valori calcolati (pagine precedenti = contributi 2014)</t>
  </si>
  <si>
    <t>Riporto dei valori calcolati o scelta di valori adattati secondo la struttura dell'azienda di riferimento ** e totale dei contributi supplementari al contributo di sicurezza all'approvvigionamento***</t>
  </si>
  <si>
    <t>Maggesi, strisce su campi coltivati, superfici da strame, siepi, boschetti di campo e rivieraschi (attenzione: qui è calcolato solo il contributo di base!)</t>
  </si>
  <si>
    <t>Valori calcolati per le SPB che non danno diritto a contributi nel 2014***</t>
  </si>
  <si>
    <t>Dauergrünfläche ausser BFF</t>
  </si>
  <si>
    <t>BFF = Biodiversitätsförderflächen</t>
  </si>
  <si>
    <t>Voraussetzung: überbetriebliches Projekt</t>
  </si>
  <si>
    <t>Anzahl Einheiten*</t>
  </si>
  <si>
    <t>Begrenzung pro Standardarbeitskraft</t>
  </si>
  <si>
    <t>von der Grenze pro SAK betroffene Direktzahlungen:</t>
  </si>
  <si>
    <t>Contribution pour l'utilisation durable des ressources art. 77a et 77b LAgr</t>
  </si>
  <si>
    <t>Contributo per l'impiego sostenibile delle risorse naturali (art. 77a e 77b LAgr)</t>
  </si>
  <si>
    <t>* compresi i premi di coltivazione (OCCamp), i contributi secondo l'OQE, i contributi d'estivazione, i contributi secondo art. 77a-b LAgr e i contributi secondo art. 62a LPac</t>
  </si>
  <si>
    <t>Numero d'unità*</t>
  </si>
  <si>
    <t>Carico animali minimo raggiunto:</t>
  </si>
  <si>
    <t>Versorgungssicherheitsbeiträge (ohne Beitrag für einzelne Kulturen)</t>
  </si>
  <si>
    <t>Biodiversitätsbeiträge (ohne Vernetzungsbeitrag)</t>
  </si>
  <si>
    <t>Grenze in 2012: Fr. 70'000.-/ SAK - neue Grenze noch nicht festgelegt</t>
  </si>
  <si>
    <t>Obergrenze der betroffenen Direktzahlungen:</t>
  </si>
  <si>
    <t>Kürzung des Gesamtbetrags der Direktzahlungen</t>
  </si>
  <si>
    <t>Basisbetrag (Fr./ha)</t>
  </si>
  <si>
    <t>zusätzlicher Betrag (Fr./ha)</t>
  </si>
  <si>
    <t>- Begrenzung pro Standardarbeitskraft</t>
  </si>
  <si>
    <t>Abzug für massgebendes Einkommen &gt; 124'444:</t>
  </si>
  <si>
    <t>Abzug für massgebendes Vermögen zwischen 800'000 und 1'000'000:</t>
  </si>
  <si>
    <t>Abzug für massgebendes Vermögen &gt; 1 Mio. entspricht 100% des Übergangsbeitrags:</t>
  </si>
  <si>
    <t>Si la fortune déterminante dépasse 1'000'000, déduction de 100% de la contribution de transition</t>
  </si>
  <si>
    <t>effektiv gezahlte Summe der betroffenen Direktzahlungen:</t>
  </si>
  <si>
    <t>Minimum von b) und c)</t>
  </si>
  <si>
    <t>Totale parziale contributi per il paesaggio rurale dell'azienda annuale</t>
  </si>
  <si>
    <t>Totale dei contributi per il paesaggio rurale</t>
  </si>
  <si>
    <t>Animali estivati che consumano foraggio grezzo</t>
  </si>
  <si>
    <t>Prati temporanei</t>
  </si>
  <si>
    <t>ZP: 3700; ZC: 3400</t>
  </si>
  <si>
    <t>ZM1-2: 2900; ZM3-4:2650</t>
  </si>
  <si>
    <t>ZP: 3900; ZC: 3600</t>
  </si>
  <si>
    <t>ZM1-2: 3100; ZM3-4: 2850</t>
  </si>
  <si>
    <t>Misura</t>
  </si>
  <si>
    <t>Unità (ha o CN)</t>
  </si>
  <si>
    <t>Condizione: progetto collettivo</t>
  </si>
  <si>
    <t>Designazione</t>
  </si>
  <si>
    <t>Limite per unità standard di manodopera</t>
  </si>
  <si>
    <t>Contributi per la sicurezza dell'approvvigionamento (eccetto contributo per delle colture particolari)</t>
  </si>
  <si>
    <t>Limite nel 2012: Fr. 70'000.-/USM - nuovo limite non ancora fissato</t>
  </si>
  <si>
    <t>Pagamenti diretti soggetti al limite per USM</t>
  </si>
  <si>
    <t>Quota massima di pagamenti diretti soggetti al limite</t>
  </si>
  <si>
    <t>Pagamenti diretti versati soggetti al limite per USM</t>
  </si>
  <si>
    <t xml:space="preserve">   </t>
  </si>
  <si>
    <t>- Quota minima di manodopera propria dell'azienda (50%)</t>
  </si>
  <si>
    <t>Importo (Fr./ha)</t>
  </si>
  <si>
    <t>Importo aggiuntivo</t>
  </si>
  <si>
    <t>Il più piccolo degli importi tra b) e c)</t>
  </si>
  <si>
    <t>Deduzione da applicare all'importo totale dei pagamenti diretti</t>
  </si>
  <si>
    <t>Importo di base (Fr./ha)</t>
  </si>
  <si>
    <t>caprini e ovini &gt; 1anno, agnelli magri per il pascolo, conigli</t>
  </si>
  <si>
    <t>superficie</t>
  </si>
  <si>
    <t xml:space="preserve">USM </t>
  </si>
  <si>
    <t>Totale parziale (Fr.)</t>
  </si>
  <si>
    <t>SPB = superficie per la promozione della biodiversità</t>
  </si>
  <si>
    <t>*superficie con diritto ai contributi: SAU (esclusi siepi e boschetti campestri e rivieraschi)</t>
  </si>
  <si>
    <t>*superficie con diritto ai contributi: SAU, SAgrC e superficie d'estivazione (SAgrC: superficie agricole di cura)</t>
  </si>
  <si>
    <t>superficie* (ha)</t>
  </si>
  <si>
    <t>SAK</t>
  </si>
  <si>
    <t>- andere Tiere</t>
  </si>
  <si>
    <t>- Abzug pro SAK a)</t>
  </si>
  <si>
    <t>- Abzug pro verheirateter Betriebsleiter (Fr. 340'000.-)</t>
  </si>
  <si>
    <t>- Abzug pro verheirateter Betriebsleiter (Fr. 50'000.-)</t>
  </si>
  <si>
    <t>- Bodenbewirtschaftender Landwirtschaftsbetrieb</t>
  </si>
  <si>
    <t>- Umtriebsweide</t>
  </si>
  <si>
    <t>**Obergrenze wie AP 2011 (SAK aktualisiert)</t>
  </si>
  <si>
    <t>*Bedingungen noch nicht genau definiert</t>
  </si>
  <si>
    <t>andere ÖA Auf der LN</t>
  </si>
  <si>
    <t>Zuckerrüben zur Zuckerproduktion</t>
  </si>
  <si>
    <t>Berechnung der Standardarbeitskräfte (SAK)</t>
  </si>
  <si>
    <t>Berechnung Total der Beiträge</t>
  </si>
  <si>
    <t>Futtergetreide</t>
  </si>
  <si>
    <t>Normalbesatz</t>
  </si>
  <si>
    <t>Basisbeitrag</t>
  </si>
  <si>
    <t>paysage cultivé</t>
  </si>
  <si>
    <t>Kulturlandschaft</t>
  </si>
  <si>
    <t>- Mindestanteil betriebseigener Arbeitskräfte (50%)</t>
  </si>
  <si>
    <t>wildtierfreundlichem Ackerbau</t>
  </si>
  <si>
    <t>Spezialkulturen ohne Rebbau in Hanglagen und Terrassenbau</t>
  </si>
  <si>
    <t>Vermögensabzug</t>
  </si>
  <si>
    <t>Einkommensabzug</t>
  </si>
  <si>
    <t>steuerbares Vermögen</t>
  </si>
  <si>
    <t>Betrag Fr./Einheit</t>
  </si>
  <si>
    <t>Schafe und Ziegen &gt; 1 Jahr, Weidelämmer, Kaninchen</t>
  </si>
  <si>
    <t>Direktzahlungen 3</t>
  </si>
  <si>
    <t>Direktzahlungen 4</t>
  </si>
  <si>
    <t>Direktzahlungen 5</t>
  </si>
  <si>
    <t>Direktzahlungen 6</t>
  </si>
  <si>
    <t>Direktzahlungen 7</t>
  </si>
  <si>
    <t>Zucht-und Mastschweine, ohne säugende Sauen</t>
  </si>
  <si>
    <t>Übertrag Direktzahlungen 1</t>
  </si>
  <si>
    <t>Übertrag Direktzahlungen 2</t>
  </si>
  <si>
    <t>Übertrag Direktzahlungen 3</t>
  </si>
  <si>
    <t>Übertrag Direktzahlungen 4</t>
  </si>
  <si>
    <t>Übertrag Direktzahlungen 5</t>
  </si>
  <si>
    <t>Übertrag Direktzahlungen 6</t>
  </si>
  <si>
    <t>Übertrag Direktzahlungen 7</t>
  </si>
  <si>
    <t>Kürzung aufgrund der Begrenzung pro SAK*</t>
  </si>
  <si>
    <t>Réduction selon limite par UMOS*</t>
  </si>
  <si>
    <t>Deduzione secondo il limite USM*</t>
  </si>
  <si>
    <t>für 2015, 2016 und 2017: 1.9%</t>
  </si>
  <si>
    <t>Kürzung aufgrund des Sparprogrammes für die Bundesfinanzen KAP 2014:**</t>
  </si>
  <si>
    <t>davon</t>
  </si>
  <si>
    <t>** Die Reduktion erfolgt auf der Summe der oben zusammengefassten Überträge 1-6, abzüglich der Vernetzungsbeiträge aus dem Blatt "Biodiversität"</t>
  </si>
  <si>
    <t>Réduction selon programme d'économies du budget fédéral CRT 2014**</t>
  </si>
  <si>
    <t>x taux</t>
  </si>
  <si>
    <t>(pour 2015, 2016 et 2017: 1.9%)</t>
  </si>
  <si>
    <t>** La réduction s'applique sur la somme des reports 1 à 6 de la récapitulation ci-dessus, moins les contributions pour la mise en réseau (biodiversité)</t>
  </si>
  <si>
    <t>Die Reduktion der Beiträge 2015 gemäss Beschluss des Bundesrats vom 29. Oktober 2014 (Änderung der Direktzahlungsverordnung; AS 2014 3909) wird im Rechner nicht umgesetzt, weil das Parlament den Kredit Direktzahlungen erhöht hat. Die Reduktion der Beiträge wird voraussichtlich mit dem Verordnungspaket Frühling 2015 durch den Bundesrat rückgängig gemacht.</t>
  </si>
  <si>
    <t>La réduction des contributions 2015 selon décision du Conseil fédéral du 29 octobre 2014 (modification de l'ordonnance sur les paiements directs; AS 2014 3909) n'a pas été intégrée dans l'outil de calcul, car le Parlement a augmenté le crédit pour les paiements directs. La réduction des contributions sera probablement annulée par le Conseil fédéral avec le paquet d'ordonnances du printemps 2015.</t>
  </si>
  <si>
    <t>Die Anpassung der Beiträge 2015 gemäss Beschluss des Bundesrats vom 29. Oktober 2014 (Änderung der Direktzahlungsverordnung; AS 2014 3909) wird im Rechner nicht umgesetzt, weil das Parlament den Kredit Direktzahlungen erhöht hat. Diese Anpassung der Beiträge wird voraussichtlich mit dem Verordnungspaket Frühling 2015 durch den Bundesrat rückgängig gemacht.</t>
  </si>
  <si>
    <t>Riduzione secondo il programma di risparmio della Confederazione (PCon 2014)**</t>
  </si>
  <si>
    <t>per il periodo 2015-2017: 1.9%</t>
  </si>
  <si>
    <t>di cui</t>
  </si>
  <si>
    <t>** La riduzione si applica alla somma dei totali 1-6 riportati qui sopra senza i contributi di interconnessione (biodiversità)</t>
  </si>
  <si>
    <t>La modifica dei contributi 2015 secondo la decisione del Consiglio federale del 29 ottobre 2014 (modifica dell'ordinanza sui pagamenti diretti; AS 2014 3909) non è stata presa in considerazione, poiché il Parlamento ha aumentati il credito per i pagamenti diretti. La riduzione dei contributi sarà probabilmente annullata con il prossimo pacchetto di ordinanze nella primavera 2015.</t>
  </si>
  <si>
    <t>La riduzione dei contributi 2015 secondo la decisione del Consiglio federale del 29 ottobre 2014 (modifica dell'ordinanza sui pagamenti diretti; AS 2014 3909) non è stata presa in considerazione, poiché il Parlamento ha aumentati il credito per i pagamenti diretti. La riduzione dei contributi sarà probabilmente annullata con il prossimo pacchetto di ordinanze nella primavera 2015.</t>
  </si>
  <si>
    <t>L' adaptation des contributions 2015 selon décision du Conseil fédéral du 29 octobre 2014 (modification de l'ordonnance sur les paiements directs; AS 2014 3909) n'a pas été intégrée dans l'outil de calcul, car le Parlement a augmenté le crédit pour les paiements directs. Cette adaptation des contributions sera probablement annulée par le Conseil fédéral avec le paquet d'ordonnances du printemps 2015.</t>
  </si>
  <si>
    <t>Réduction pour fortune déterminante de Fr.**</t>
  </si>
  <si>
    <t>Réduction pour revenu imposable de Fr.**</t>
  </si>
  <si>
    <t>Riduzione per la sostanza determinante di Fr.**</t>
  </si>
  <si>
    <t>Riduzione per il reddito determinante di Fr.**</t>
  </si>
  <si>
    <t>Kürzung aufgrund des steuerbaren Einkommens um Fr.**</t>
  </si>
  <si>
    <t>Kürzung aufgrund des massgeblichen Vermögens um Fr.**</t>
  </si>
  <si>
    <t>** Voir feuille "limitations"</t>
  </si>
  <si>
    <t>** siehe Register "Begrenzung"</t>
  </si>
  <si>
    <t>* Montant communiqué par votre canton (décembre 2014) sur le décompte final des paiements directs</t>
  </si>
  <si>
    <t>Valeur de base pour l'exploitation*</t>
  </si>
  <si>
    <t>Valore di base stabilito per la singola azienda*</t>
  </si>
  <si>
    <t>einzelbetrieblicher Basiswert*</t>
  </si>
  <si>
    <t>* Mitgeteilter Betrag in Ihrer Hauptabrechnung der Direktzahlungen (Dezember 2014) von Ihrem Kanton</t>
  </si>
  <si>
    <t>Beiträge für Qualitätsstufe III**</t>
  </si>
  <si>
    <t>Contributions du niveau de qualité 3**</t>
  </si>
  <si>
    <t>Contributo per la qualità (livello qualitativo III) **</t>
  </si>
  <si>
    <t>Streueflächen (851)</t>
  </si>
  <si>
    <t>extensiv genutzte Wiesen (611,622)</t>
  </si>
  <si>
    <t>extensive Weiden und Waldweiden (617, 618)</t>
  </si>
  <si>
    <t>Rebflächen mit natürlicher Artenvielfalt (717)</t>
  </si>
  <si>
    <t>Hecken, Feld- und Ufergehölze (mit Krautsaum) (852)</t>
  </si>
  <si>
    <t>Buntbrache (556)</t>
  </si>
  <si>
    <t>Rotationsbrache (557)</t>
  </si>
  <si>
    <t>Blühstreifen für Bestäuber und andere Nützlinge (572)</t>
  </si>
  <si>
    <t>Berechnung der Begrenzung der BFF QI Beiträge</t>
  </si>
  <si>
    <t>Total Biodiversitätsbeitrag vor Begrenzung</t>
  </si>
  <si>
    <t>Beitrag QI</t>
  </si>
  <si>
    <t>Effektive Reduktion der QI (Beitrag QI - Beitrag QI*Begrenzungsfaktor) um</t>
  </si>
  <si>
    <t>Saum auf Ackerfläche (559)</t>
  </si>
  <si>
    <t>extensiv genutzte Wiesen und Streueflächen (611,622,851)</t>
  </si>
  <si>
    <t>keine Reduktion</t>
  </si>
  <si>
    <t>senza riduzione</t>
  </si>
  <si>
    <t>Fläche QI</t>
  </si>
  <si>
    <t>Fläche QII</t>
  </si>
  <si>
    <t>***</t>
  </si>
  <si>
    <t>Basisfläche**</t>
  </si>
  <si>
    <t>Surface de base**</t>
  </si>
  <si>
    <t>Flächen mit QI Beiträgen (1 Baum = 0.01ha) + Rebfläche mit hoher Artenvielfalt</t>
  </si>
  <si>
    <t>- Mindestarbeitsaufkommen (0.2 SAK)</t>
  </si>
  <si>
    <t>- Charge minimale de travail (0.2 UMOS)</t>
  </si>
  <si>
    <t>- Onere lavorativo minimo (0.2 USM)</t>
  </si>
  <si>
    <t>Auf dem Betrieb müssen mindestens 20 beitragsberechtigte Bäume vorhanden sein, damit die QI Beiträge ausgerichtet werden.</t>
  </si>
  <si>
    <t>wenig intensiv genutzte Wiesen (612,623)</t>
  </si>
  <si>
    <t>Achtung! Flächen der Qualitätsstufe II sind auch zu Beiträgen der Qualitätsstufe I berechtigt. Flächen daher auch bei niedrigeren Qualitätsstufen eingeben.</t>
  </si>
  <si>
    <t>Attention! Les surfaces de qualité 2 comptent aussi pour les contributions de niveau de qualité 1. Saisir les surfaces aussi pour les niveaux de qualité inférieurs.</t>
  </si>
  <si>
    <t>** Die Beiträge für die Qualitätsstufe III treten 2016 aufgrund der administrativen Vereinfachung nicht in Kraft.</t>
  </si>
  <si>
    <t>** Les contributions pour le niveau de qualité 3 n'entrent pas en vigueur en 2016 à cause de la simplification des tâches administratives.</t>
  </si>
  <si>
    <t>Superficie di base**</t>
  </si>
  <si>
    <t>Contributo QI</t>
  </si>
  <si>
    <t>Superficie QI</t>
  </si>
  <si>
    <t>Superficie QII</t>
  </si>
  <si>
    <t>Calcolo della limitazione dei contributi SPB QI</t>
  </si>
  <si>
    <t>Superficie determinante QI (= b)-c) )</t>
  </si>
  <si>
    <t>Schwellenfläche SF (= a)/2)</t>
  </si>
  <si>
    <t>Massgebende Fläche QI (= b)-c) )</t>
  </si>
  <si>
    <t>Sömmerungsbetrieb oder Eingabefehler?</t>
  </si>
  <si>
    <t>Fläche QI = Fläche QII</t>
  </si>
  <si>
    <t>Begrenzungsfaktor (=SF/massgebende Fläche QI)</t>
  </si>
  <si>
    <t>Superficie soglia SO (= a)/2)</t>
  </si>
  <si>
    <t>haies, bosquets et berges boisées (avec la bande herbeuse) (852)</t>
  </si>
  <si>
    <t>siepi, boschetti campestri e rivieraschi (con bordo inerbito) (852)</t>
  </si>
  <si>
    <t>jachère florale (556)</t>
  </si>
  <si>
    <t>maggesi fioriti (556)</t>
  </si>
  <si>
    <t>jachère tournante (557)</t>
  </si>
  <si>
    <t>maggesi da rotazione (557)</t>
  </si>
  <si>
    <t>pâturages extensifs et pâturages boisés (617,618)</t>
  </si>
  <si>
    <t>pascoli estensivi e pascoli boschivii (617,618)</t>
  </si>
  <si>
    <t>prairies extensives et surfaces à litière (611,622,851)</t>
  </si>
  <si>
    <t>prati estensivi e terreni da strame  (611,622,851)</t>
  </si>
  <si>
    <t>prairies peu intensives (612,623)</t>
  </si>
  <si>
    <t>prati poco intensivi (612,623)</t>
  </si>
  <si>
    <t>surfaces viticoles présentant une biodiversité naturelle (717)</t>
  </si>
  <si>
    <t>Vgneti con elevata biodiversità naturale (717)</t>
  </si>
  <si>
    <t>prairies extensives (611,622)</t>
  </si>
  <si>
    <t>prati estensivi  (611,622)</t>
  </si>
  <si>
    <t>Strisce fiorite per im-pollinatori e altri organismi utili (572)</t>
  </si>
  <si>
    <t>Basisfläche kontrollieren!</t>
  </si>
  <si>
    <t>Superficie QI = Superficie QII</t>
  </si>
  <si>
    <t>Minimum für den Bezug von DZ: 0,2 SAK</t>
  </si>
  <si>
    <t>Surface QI déterminante (= b)-c) )</t>
  </si>
  <si>
    <r>
      <t xml:space="preserve">Coefficiente di limitazione (= SO/ </t>
    </r>
    <r>
      <rPr>
        <sz val="10"/>
        <rFont val="Calibri"/>
        <family val="2"/>
      </rPr>
      <t>[</t>
    </r>
    <r>
      <rPr>
        <sz val="10"/>
        <rFont val="Arial"/>
        <family val="2"/>
      </rPr>
      <t>b)-c)</t>
    </r>
    <r>
      <rPr>
        <sz val="10"/>
        <rFont val="Calibri"/>
        <family val="2"/>
      </rPr>
      <t>]</t>
    </r>
    <r>
      <rPr>
        <sz val="10"/>
        <rFont val="Arial"/>
        <family val="2"/>
      </rPr>
      <t>)</t>
    </r>
  </si>
  <si>
    <t>Total contributions à la biodiversité avant limitation</t>
  </si>
  <si>
    <t>Totale dei contributi per la biodiversità prima della limitazione</t>
  </si>
  <si>
    <t>Surface QII</t>
  </si>
  <si>
    <t>Surface QI = Surface QII</t>
  </si>
  <si>
    <t>Contribution QI</t>
  </si>
  <si>
    <t>Vérifiez la surface de base!</t>
  </si>
  <si>
    <t>Controllare la superficie di base!</t>
  </si>
  <si>
    <t>Flächen mit QII Beiträgen (1 Baum = 0.01ha) (ohne Artenreiche Grün- und Streuflächen im Sömmerungsgebiet)</t>
  </si>
  <si>
    <t>Zusammenfassung</t>
  </si>
  <si>
    <t>Beiträge auf Sömmerungsbetrieb</t>
  </si>
  <si>
    <t>weitere Beiträge</t>
  </si>
  <si>
    <t>Surface-seuil SS (= a)/2)</t>
  </si>
  <si>
    <r>
      <t xml:space="preserve">Facteur de limitation (= SS/ </t>
    </r>
    <r>
      <rPr>
        <sz val="10"/>
        <rFont val="Calibri"/>
        <family val="2"/>
      </rPr>
      <t>Surface QI déterminante</t>
    </r>
    <r>
      <rPr>
        <sz val="10"/>
        <rFont val="Arial"/>
        <family val="2"/>
      </rPr>
      <t>)</t>
    </r>
  </si>
  <si>
    <t>Surface QI</t>
  </si>
  <si>
    <t xml:space="preserve">Total des surfaces avec contributions QI (1 arbre = 0.01 ha) + surfaces viticoles présentant une riche biodiversité </t>
  </si>
  <si>
    <t>Total des surfaces avec contributions QII (1 arbre = 0.01 ha), sans les herbages et surfaces à litière riches en espèces de la région d'estivage</t>
  </si>
  <si>
    <t>pas de réduction</t>
  </si>
  <si>
    <t>Les contributions QI sont octroyées à partir de 20 arbres donnant droit à des contributions par exploitation.</t>
  </si>
  <si>
    <t>Exploitation d'estivage ou erreur de saisie ?</t>
  </si>
  <si>
    <t>Minimum pour le versement des PD: 0.2 UMOS</t>
  </si>
  <si>
    <t>Récapitulation</t>
  </si>
  <si>
    <t>Autres contributions</t>
  </si>
  <si>
    <t>Contribution d'estivage</t>
  </si>
  <si>
    <t>bandes fleuries pour pollinisateurs et autres organismes utiles (572)</t>
  </si>
  <si>
    <t>Calcul de la limitation des contributions pour les SPB QI</t>
  </si>
  <si>
    <t>Réduction effective (Contribution QI - Contr. QI x Facteur de limitation)</t>
  </si>
  <si>
    <t>Contrib. sur l'exploitation d'estivage</t>
  </si>
  <si>
    <t>Contributions à la qualité du paysage sur l'exploitation d'estivage</t>
  </si>
  <si>
    <t>Contrib. herbages et surfaces à litière riches en espèces de la région d'estivage</t>
  </si>
  <si>
    <t>Ce récapitulatif est le détail des contributions concernant l'exploitation d'estivage: celles-ci sont déjà incluses dans la récapitulation des contributions ci-contre.</t>
  </si>
  <si>
    <t>Surface de base = Surface agricole utile donnant droit aux contributions (voir définition dans feuille "Transition"), sauf surfaces exploitées par tradition à l'étranger, + 0.01 ha par arbre fruitier haute-tige, noyer, châtaignier QI.</t>
  </si>
  <si>
    <t>ourlet sur terres assolées (559)</t>
  </si>
  <si>
    <t>strisce su superficie coltiva (559)</t>
  </si>
  <si>
    <t>surfaces à litière (851)</t>
  </si>
  <si>
    <t>superficie da strame (851)</t>
  </si>
  <si>
    <t>noyers (922)</t>
  </si>
  <si>
    <t>Nussbäume (922)</t>
  </si>
  <si>
    <t>SPB spécifique à la région (594)</t>
  </si>
  <si>
    <t>regionsspezifische BFF (594)</t>
  </si>
  <si>
    <t>SPB specifica della regione (594)</t>
  </si>
  <si>
    <t>arbres fruitiers haute-tige (sans les noyers) (921,923)</t>
  </si>
  <si>
    <t>arbres fruitiers haute-tige (y-compris noyers), arbres isolés adaptés au site et allées d'arbres (921, 922, 923, 924)</t>
  </si>
  <si>
    <t>Hochstamm-Feldobstbäume (inkl. Nussbäume), standortgerechte Einzelbäume und Alleen (921, 922, 923, 924)</t>
  </si>
  <si>
    <t>Beiträge für artenreiche Grün- und Streuflächen im Sömmerungsgebiet</t>
  </si>
  <si>
    <t>contributi per i superficie inerbite e a strame ricche di specie nelle regioni d'estivazione</t>
  </si>
  <si>
    <t>Diese Zusammenfassung ist ein Auszug für die Sömmerungsbetriebe. Alle Beiträge sind schon im nebenstehenden Total der DZ enthalten.</t>
  </si>
  <si>
    <t>Totale delle superfici con contributi QII (1 albero = 0.01 ha), senza superficie inerbite e a strame ricche di specie nelle regioni d'estivazione</t>
  </si>
  <si>
    <t xml:space="preserve">Per ottenere i contributi Q1 ci devono essere in azienda almeno 20 alberi con diritto ai contributi </t>
  </si>
  <si>
    <t>Azienda d'estivazione o errore di battitura?</t>
  </si>
  <si>
    <t>Minimo per i pagamenti diretti: 0.2 USM</t>
  </si>
  <si>
    <t>Contributi per azienda d'estivazione</t>
  </si>
  <si>
    <t>Riassunto</t>
  </si>
  <si>
    <t>Altri contributi</t>
  </si>
  <si>
    <t>Contributo d'estivazione</t>
  </si>
  <si>
    <t>Il riassunto è un estratto per i regioni d'estivazione. Tutti i posti sono già inclusi nella adiacente "Totale pagamenti diretti e contributi".</t>
  </si>
  <si>
    <t>Hochstamm-Feldobstbäume (inkl. Nussbäume, Kastanien) (921,922,923)</t>
  </si>
  <si>
    <t>Alberi da frutto ad alto fusto (compresi i noci, castagno) (921,922,923)</t>
  </si>
  <si>
    <t>arbres fruitiers haute-tige (y-compris noyers et châtaigne) (921,922, 923)</t>
  </si>
  <si>
    <t>Basisfläche = Beitragsberechtigte Flächen (siehe Definition im Blatt "Übergang"), ohne die angestammten Flächen im Ausland, plus 0.01 ha je Hochstamm-Feldobstbaum (inkl. Nussbaum) und Kastanien mit QI.</t>
  </si>
  <si>
    <t xml:space="preserve">Die automatisch berechnete Zahl ist die Summe der Flächen aus dem Register "Versorgungssicherheit" (oA+Dauerkulturen, KW, BFF, Grünland ausser BFF) + 556,557,559,572,851 + Hecken, Feld-/Ufergehölz QI + Bäume QI (0.01ha je Baum). Die Fläche muss kontrolliert und evtl. korrigiert werden, damit sie der Definition der Basisfläche** entspricht. </t>
  </si>
  <si>
    <t>* Somma indicata nel calcolo principale dei pagamenti diretti (dicembre 2014) del vostro Cantone</t>
  </si>
  <si>
    <t>pro Baum (QI)</t>
  </si>
  <si>
    <t>par arbre (QI)</t>
  </si>
  <si>
    <t>per albero (QI)</t>
  </si>
  <si>
    <t>Le chiffre calculé automatiquement est la somme des surfaces de l'onglet "Sécurité de l'approvisionnement" (terres ouvertes, cultures pérennes, prairies temporaires, SPB herbagères et surfaces herbagères permanentes hors SPB) + 556,557,559,572,851 + haies, bosquets et berges boisées QI + arbres QI (0.01 ha par arbre). Il doit être contrôlé et éventuellement corrigé, afin qu'il corresponde à la définition de la surface de base**.</t>
  </si>
  <si>
    <t>**</t>
  </si>
  <si>
    <t>**mais au max. 300 par PN</t>
  </si>
  <si>
    <t>Terrains en pente 18 - 35%</t>
  </si>
  <si>
    <t>Flächen in Hanglage 18 - 35%</t>
  </si>
  <si>
    <t>Terreni in pendenza 18 - 35%</t>
  </si>
  <si>
    <t>Flächen in Hanglage 35 - 50%</t>
  </si>
  <si>
    <t>Terrains en pente 35 - 50%</t>
  </si>
  <si>
    <t>Terreni in pendenza 35 - 50%</t>
  </si>
  <si>
    <t>Terrains en pente &gt; 50%</t>
  </si>
  <si>
    <t>Flächen in Hanglagen &gt; 50%</t>
  </si>
  <si>
    <t>Terreni in declività &gt; 50%</t>
  </si>
  <si>
    <t xml:space="preserve">***Der Basisbeitrag Versorgungssicherheit hat der Bundesrat am 15.9.16 per 2017 um Fr. 40.-/ha auf Fr. 860.-/ha gesenkt. Da das Parlament den Kredit Direktzahlungen Landwirtschaft nicht gekürzt hat, besteht die Möglichkeit, dass der Bundesrat den Basisbeitrag Anfang 2017 wieder auf das Vorjahresniveau anhebt. </t>
  </si>
  <si>
    <t>**max. aber 300 je NST</t>
  </si>
  <si>
    <t>***Le15.09.2016 le Conseil fédéral a réduit la contribution de base à la sécurité de l'approvisionnement pour 2017 de CHF 40.-/ha (à CHF 860.-/ha). Comme le Parlement n'a pas réduit le crédit pour les paiements directs agricoles, il est possible que le Conseil fédéral relève la contribution de base au niveau de l'année précédente début 2017.</t>
  </si>
  <si>
    <t>Saatgut von Kartoffeln und Mais</t>
  </si>
  <si>
    <t>Plants de pommes de terre et semences de maïs</t>
  </si>
  <si>
    <t>Piante di patate e semente di mais</t>
  </si>
  <si>
    <t>Saatgut von Futtergräsern und Futterleguminosen</t>
  </si>
  <si>
    <t>Semences de graminées et légumineuses fourragères</t>
  </si>
  <si>
    <t>Lupins</t>
  </si>
  <si>
    <t>Céréales (sans maïs grain)</t>
  </si>
  <si>
    <t>keine Beiträge werden ausgerichtet für Ackerschonstreifen</t>
  </si>
  <si>
    <t>Aucune contribution n’est versée pour les bandes culturales extensives</t>
  </si>
  <si>
    <t>Beiträge für einzelne Kulturen (nach Einzelkulturbeitragsverordnung)</t>
  </si>
  <si>
    <t>Contributions pour des cultures particulières (selon Ord. sur les contrib. à des cultures particulières)</t>
  </si>
  <si>
    <t>Contributo per singole colture (secondo Ordinanza sui contributi per singole colture)</t>
  </si>
  <si>
    <t>Cerfs et bisons</t>
  </si>
  <si>
    <t>Porcs sans porcelets allaités, ni verrats d’élevage de plus de 6 mois</t>
  </si>
  <si>
    <t xml:space="preserve">Z P: 1440; ZC: 1220; </t>
  </si>
  <si>
    <t>ZM1-2:860; ZM3-4:680</t>
  </si>
  <si>
    <t xml:space="preserve">Z P: 1920; ZC: 1840; </t>
  </si>
  <si>
    <t>ZM1-2:1700; ZM3-4:1100</t>
  </si>
  <si>
    <t xml:space="preserve">Z P: 2060; ZC: 1980; </t>
  </si>
  <si>
    <t>ZM1-2:1840; ZM3-4:1770</t>
  </si>
  <si>
    <t>Contribution pour la réduction des produits phytosanitaires</t>
  </si>
  <si>
    <t>Lupinen</t>
  </si>
  <si>
    <t>Hirsche und Bisons</t>
  </si>
  <si>
    <t>Beitrag für die Reduktion von Pflanzenschutzmittel</t>
  </si>
  <si>
    <t>Contributo per la riduzione dei prodotti fitosanitari</t>
  </si>
  <si>
    <t>TZ: 1440; HZ: 1220</t>
  </si>
  <si>
    <t>BZ I-II:860;BZ III-IV:680</t>
  </si>
  <si>
    <t>ZP: 1440; ZC: 1220</t>
  </si>
  <si>
    <t>ZM1-2: 860; ZM3-4: 680</t>
  </si>
  <si>
    <t>TZ: 1920; HZ: 1840</t>
  </si>
  <si>
    <t>BZ I-II:1700;BZ III-IV:1100</t>
  </si>
  <si>
    <t>TZ: 2060; HZ: 1980</t>
  </si>
  <si>
    <t>BZ I-II:1840;BZ III-IV:1770</t>
  </si>
  <si>
    <t xml:space="preserve">ZP: 1920; ZC: 1840; </t>
  </si>
  <si>
    <t xml:space="preserve">ZP: 2060; ZC: 1980; </t>
  </si>
  <si>
    <t>Schweine ohne Saugferkel oder Zuchteber über 6 Mte</t>
  </si>
  <si>
    <t>Suini senza lattonzoli o verri sopra i 6 mesi</t>
  </si>
  <si>
    <t>*** Il 15.9.2016 il Consiglio federale ha ridotto il contributo di base per la sicurezza all'approvigionamento per il 2017 di 40 Fr./ha (a 860 Fr./ha). Siccome il Parlamento non ha ridotto il credito per i pagamenti diretti, è possibile che il Consiglio federale riporti il contributo al livello del 2017.</t>
  </si>
  <si>
    <t>Nessun contributo per le fasce di colture estensive</t>
  </si>
  <si>
    <t>** ma al massimo 300 per CN</t>
  </si>
  <si>
    <t>Zusatzbeitrag für Milchkühe, Milchschafe u. Milchziegen (zusätzlich zu den Beiträgen oben)</t>
  </si>
  <si>
    <t>zusätzlicher Beitrag männliche Tiere der Rindergattung sowie weibliche Kälber und Jungrinder, wenn sie im Sommerhalbjahr ausschliesslich geweidet werden.</t>
  </si>
  <si>
    <t>effektive Bestossung</t>
  </si>
  <si>
    <t>Charge effective</t>
  </si>
  <si>
    <t>Contribution supplémentaire pour les vaches laitières, les brebis laitières et les chèvres laitières (en complément des contributions ci-dessus)</t>
  </si>
  <si>
    <t>Charge usuelle</t>
  </si>
  <si>
    <t>Carico usuale</t>
  </si>
  <si>
    <t>Contribution supplémentaire pour les bovins mâles, ainsi que pour les veaux femelles et les jeunes bovins, qui séjournent uniquement au pâturage pendant le semestre d’été</t>
  </si>
  <si>
    <t>Surface donnant droit aux contributions: SAU donnant droit aux contributions (+ surfaces situées en zone limitrophe étrangère et exploitées par tradition), sauf matières premières renouvelables (kenaf, roseau de Chine), jachères, ourlets sur terres assolées, mûriers, surfaces à litière, haies, bosquets et berges boisées, bandes fleuries pour les pollinisateurs, chanvre pour l’utilisation des fibres.</t>
  </si>
  <si>
    <t xml:space="preserve">Beitragsberechtigte Fläche: Beitragsberechtigte LN (+angestammte Fläche im Ausland), ohne nachwachsende Rohstoffe (Kenaf, Chinaschilf), Brachen, Saum auf Ackerfläche, Maulbeerbäume, Streuefläche, Hecken, Feld- und Ufergehölze, Blühstreifen für Bestäuber, Hanf zur Fasernutzung. </t>
  </si>
  <si>
    <t>- Beitragsberechtigte Landwirtschaftliche Nutzfläche: Landwirtschaftliche Nutzfläche, ohne Baumschulen, Forstpflanzen, Christbäume, Zierpflanzen, Hanf, der nicht zur Nutzung der Fasern oder der Samen angebaut wird, und Gewächshäuser mit festem Fundament und gärtnerische Freilandkulturen (siehe auch Vollzugshilfe Merkblatt Nr.6.2: Flächenkatalog)</t>
  </si>
  <si>
    <t>- Surface agricole utile donnant droit aux contributions: SAU sauf chanvre non cultivé pour l’utilisation des fibres ou des graines, plantes forestières, sapins de Noël, pépinières, plantes ornementales, serres avec fondations permanentes, cultures horticoles (voir aussi Aide à l'exécution Feuille d'information n°6.2: catalogue des surfaces)</t>
  </si>
  <si>
    <t>(2014: 0.4724; 2015: 0.2796; 2016: 0.2619; 2017: 0.2116; 2018: 0.1918; 2019: 0.1795; 2020: 01403; 2021: 0.1109; Schätzung des WBF: 2022: 0,10)</t>
  </si>
  <si>
    <t>(2014: 0.4724; 2015: 0.2796; 2016: 0.2619; 2017: 0.2116; 2018: 0.1918; 2019: 0.1795; 2020: 01403; 2021: 0.1109; estimation du DEFR: 2022: 0,10)</t>
  </si>
  <si>
    <t>(2014: 0.4724; 2015: 0.2796; 2016: 0.2619; 2017: 0.2116; 2018: 0.1918; 2019: 0.1795; 2020: 01403; 2021: 0.1109; previsione del DEFR: 2022: 0,10)</t>
  </si>
  <si>
    <t>Angemessene Bedeckung des Bodens</t>
  </si>
  <si>
    <t>Verbesserung der Bodenfruchtbarkeit</t>
  </si>
  <si>
    <t>Verzicht auf Pflanzenschutzmittel</t>
  </si>
  <si>
    <t>Verzicht auf Insektizide, Akarizide und Fungizide nach der Blüte bei Dauerkulturen</t>
  </si>
  <si>
    <t>Bewirtschaftung von Flächen mit Dauerkulturen mit Hilfsmitteln nach der biologischen Landwirtschaft</t>
  </si>
  <si>
    <t>Verzicht auf Herbizide im Ackerbau und in Spezialkulturen</t>
  </si>
  <si>
    <t>Hauptkulturen der übrigen Ackerfläche</t>
  </si>
  <si>
    <t>Nützlingsstreifen auf offener Ackerfläche</t>
  </si>
  <si>
    <t>Schonende Bodenbearbeitung von Hauptkulturen auf der Ackerfläche</t>
  </si>
  <si>
    <t xml:space="preserve">Gesamtbetrieblich ma. 90% des N-Bedarfs gedüngt (1=nein; 2=ja) </t>
  </si>
  <si>
    <t>Tiere der Rindergattung und Wasserbüfel &gt; 160 Tage</t>
  </si>
  <si>
    <t>*Kein RAUS-Beitrag wird ausgerichtet für Tierkategorien, für die bereits der Weidebeitrag ausgerichtet wird</t>
  </si>
  <si>
    <t>*Der Weidebeitrag wird nur ausgerichtet, wenn allen Tieren der Rindergattung und Wasserbüffel mindestens Auslauf nach RAUS-Vorgaben gewährt wird</t>
  </si>
  <si>
    <t>*Der genaue Beitrag errechnet sich jedes Jahr aus den für die Zulage bewilligten Mitteln und der zur Zulage berechtigenden Getreidefläche</t>
  </si>
  <si>
    <t>*La contribution exacte est calculée chaque année sur la base des moyens autorisés pour le supplément et de la superficie céréalière donnant droit au supplément</t>
  </si>
  <si>
    <t>Längere Nutzungsdauer von Kühen</t>
  </si>
  <si>
    <t>Milchkühe</t>
  </si>
  <si>
    <t>Andere Kühe</t>
  </si>
  <si>
    <t>Non-recours aux produits phytosanitaires</t>
  </si>
  <si>
    <t>Non-recours aux insecticides, aux acaricides et aux fongicides dans les cultures pérennes après la floraison</t>
  </si>
  <si>
    <t>Non-recours aux insecticides et aux acaricides dans les cultures maraîchères et les cultures de petits fruits</t>
  </si>
  <si>
    <t>Verzicht auf Insektizide und Akarizide im Gemüse- und Beerenanbau</t>
  </si>
  <si>
    <t>Exploitation de surfaces de cultures pérennes à l’aide d’intrants conformes à l’agriculture biologique</t>
  </si>
  <si>
    <t>Non-recours aux herbicides dans les grandes cultures et les cultures spéciales</t>
  </si>
  <si>
    <t>Colza, pommes de terre, légumes de conserve de plein champ et betteraves sucrières</t>
  </si>
  <si>
    <t>Raps, Kartoffeln, Freiland-Konservengemüse und Zuckerrüben</t>
  </si>
  <si>
    <t>Verzicht auf Pflanzenschutzmittel im Ackerbau</t>
  </si>
  <si>
    <t>Raps, Kartoffeln und Freiland-Konservengemüse</t>
  </si>
  <si>
    <t>Cultures principales sur les autres terres ouvertes</t>
  </si>
  <si>
    <t>Colza, pommes de terre et légumes de conserve de plein champ</t>
  </si>
  <si>
    <t>Funktionale Biodiversität</t>
  </si>
  <si>
    <t>Klimamassnahmen</t>
  </si>
  <si>
    <t xml:space="preserve">Biodiversité fonctionnelle </t>
  </si>
  <si>
    <t xml:space="preserve">Mesures en faveur du climat </t>
  </si>
  <si>
    <t xml:space="preserve">Modes de production particulièrement respectueux des animaux </t>
  </si>
  <si>
    <t>Nützlingsstreifen</t>
  </si>
  <si>
    <t>Bandes semées pour organismes utiles</t>
  </si>
  <si>
    <t>Bandes semées pour organismes utiles dans les terres ouvertes</t>
  </si>
  <si>
    <t>Nützlingsstreifen in Dauerkultur (Reben, Obstanlagen, Beerenkulturen, Permakultur)</t>
  </si>
  <si>
    <t>Bandes semées pour organismes utiles dans les cultures pérennes (vigne, culture fruitière, culture de petits fruits, permaculture)</t>
  </si>
  <si>
    <t>a) - Kein Beitrag wird ausgerichtet für Mais; Getreide siliert; Spezialkulturen; Biodiversitätsförderflächen nach Art. 55 mit Ausnahme Getreide in weiter Reihe; Kulturen, für die nach Art. 18, Abs. 1-5 Insektizide und Fungizide nicht angewendet werden dürfen</t>
  </si>
  <si>
    <t>a) - Aucune contribution n’est versée pour: le maïs, les céréales ensilées, les cultures spéciales, les surfaces de promotion de la biodiversité visées à l’art. 55, à l’exception des céréales en lignes de semis espacées, les cultures dans lesquelles les insecticides et fongicides ne doivent pas être utilisés en vertu de l’art. 18, al. 1 à 5</t>
  </si>
  <si>
    <t>b) - Kein Beitrag wird ausgerichtet für Freiland-Konservengemüse</t>
  </si>
  <si>
    <t>b) - Aucune contribution n’est versée pour les légumes de conserve de plein champ</t>
  </si>
  <si>
    <t>c) - Kein Beitrag wird ausgerichtet für Flächen, für die ein Beitrag biologische Landwirtschaft ausgerichtet wird</t>
  </si>
  <si>
    <t>c) - Aucune contribution n’est octroyée pour les surfaces pour lesquelles une contribution pour l'agriculture biologique est versée</t>
  </si>
  <si>
    <t>e)</t>
  </si>
  <si>
    <t>Couverture appropriée du sol</t>
  </si>
  <si>
    <t>Amélioration de la fertilité du sol</t>
  </si>
  <si>
    <t>Terres assolées en semis direct, semis en bandes fraisées, semis en bandes (strip-till) ou semis sous litière</t>
  </si>
  <si>
    <t>Techniques culturales préservant le sol dans les cultures principales sur terres assolées</t>
  </si>
  <si>
    <t>f)</t>
  </si>
  <si>
    <t>Ackerfläche mit Direktsaat, Streifenfrässaat, Streifensaat (Strip-Till) oder Mulchsaat</t>
  </si>
  <si>
    <t>Effizienter Stickstoffeinsatz im Ackerbau</t>
  </si>
  <si>
    <t>Utilisation efficiente de l’azote dans les grandes cultures</t>
  </si>
  <si>
    <t>Ackerfläche</t>
  </si>
  <si>
    <t>Terres assolées</t>
  </si>
  <si>
    <t>Oui = 1; Non = 0</t>
  </si>
  <si>
    <t>Ja = 1; Nein = 0</t>
  </si>
  <si>
    <t>Contribution à la mise au pâturage</t>
  </si>
  <si>
    <t>Weidebeitrag</t>
  </si>
  <si>
    <t>*La contribution n’est octroyée que si des sorties selon les règles SRPA sont accordées à tous les animaux des catégories bovins et buffles d’Asie</t>
  </si>
  <si>
    <t>Bovins et buffles d'Asie &gt;160 jours</t>
  </si>
  <si>
    <t>Regelmässiger Auslauf im Freien (RAUS)</t>
  </si>
  <si>
    <t>Sorties régulières en plein air (SRPA)</t>
  </si>
  <si>
    <t>Uscita regolare all'aperto (URA)</t>
  </si>
  <si>
    <t>*Aucune contribution SRPA n’est octroyée pour les catégories d’animaux pour lesquelles une contribution à la mise au pâturage est versée</t>
  </si>
  <si>
    <t>Tiere der Pferdegattung, Ziegen und Schafe über 1 jährig</t>
  </si>
  <si>
    <t>Equidés, chèvres et moutons &gt; 1 an</t>
  </si>
  <si>
    <t>Equini, caprini e ovini &gt; 1 anno</t>
  </si>
  <si>
    <t>Durée de vie productive plus longue des vaches</t>
  </si>
  <si>
    <t>Vaches laitières</t>
  </si>
  <si>
    <t>Autres vaches</t>
  </si>
  <si>
    <t>durchschnittlichen Anzahl Abkalbungen</t>
  </si>
  <si>
    <t>Nombre moyen de vêlages</t>
  </si>
  <si>
    <t>*der in den vorangehenden drei Kalenderjahren geschlachteten Tiere des Betriebes</t>
  </si>
  <si>
    <t>*par vache qui a été abattue au cours des trois années civiles précédentes</t>
  </si>
  <si>
    <t>Getreidezulage</t>
  </si>
  <si>
    <t>Supplément pour les céréales</t>
  </si>
  <si>
    <t>Zusatzbeitrag für Zuckerrüben zur Zuckerherstellung</t>
  </si>
  <si>
    <t>Contribution supplémentaire pour les betteraves destinées à la fabrication de sucre</t>
  </si>
  <si>
    <t>Non-recours aux produits phytosanitaires dans les grandes cultures</t>
  </si>
  <si>
    <t>Arboriculture fruitière, pour les vergers au sens de l’art. 22, al. 2, Oterm, viticulture, culture de petits fruits, permaculture exploitées à l’aide d’intrants conformes à l’agriculture biologique</t>
  </si>
  <si>
    <t>e) - Aucune contribution n’est versée pour les bandes semées pour organismes utiles, dans le cas des surfaces viticoles présentant une biodiversité naturelle selon l’art. 55, al. 1, let. n, et des surfaces de promotion de la biodiversité spécifiques à la région selon l’art. 55, al. 1, let. p</t>
  </si>
  <si>
    <t>e) - Kein Beitrag wird ausgerichtet für Nützlingsstreifen in Rebflächen mit natürlicher Artenvielfalt nach Artikel 55 Absatz 1 Buchstabe n, und regionsspezifische Biodiversitätsförderflächen nach Artikel 55 Absatz 1 Buchstabe p</t>
  </si>
  <si>
    <t>Ackerschonstreifen</t>
  </si>
  <si>
    <t>bandes culturales extensives</t>
  </si>
  <si>
    <t>fasce di colture estensive</t>
  </si>
  <si>
    <t>Getreide in weiter Reihe</t>
  </si>
  <si>
    <t>céréales en lignes de semis espacées</t>
  </si>
  <si>
    <t>GVE Kühe</t>
  </si>
  <si>
    <t>UGB vaches</t>
  </si>
  <si>
    <t>(Herbizideinsatz erlaubt)</t>
  </si>
  <si>
    <t>(Emploi d'herbicide autorisé)</t>
  </si>
  <si>
    <t>einjährigen Freilandgemüse und einjährigen Beerenkulturen</t>
  </si>
  <si>
    <t>Cultures maraîchères de plein champ annuelles et cultures annuelles de petits fruits</t>
  </si>
  <si>
    <t>Arboriculture fruitière, pour les vergers au sens de l’art. 22, al. 2, Oterm, viticulture, culture de petits fruits</t>
  </si>
  <si>
    <t>Spezialkulturen ohne Tabak und ohne Wurzel der Treibzichorie</t>
  </si>
  <si>
    <t>Cultures spéciales, à l’exception du tabac et des racines de chicorées</t>
  </si>
  <si>
    <t>Obstbau für Obstanlagen nach Artikel 22 Absatz 2 LBV, Rebbau, Beerenanbau</t>
  </si>
  <si>
    <t>Obstbau für Obstanlagen nach Artikel 22 Absatz 2 LBV, Rebbau, Beerenanbau, Permakultur in Bewirtschaftung mit Hilfmitteln der biologischen Landwirtschaft</t>
  </si>
  <si>
    <t>g)</t>
  </si>
  <si>
    <t>h)</t>
  </si>
  <si>
    <t>Hauptkulturen auf offener Ackerfläche (mit Ausnahme von einjährigen Freilandgemüse, Beerenkulturen sowie Gewürz-und Medizinalpflanzen)</t>
  </si>
  <si>
    <t>Cultures principales sur terres ouvertes (à l’exception des cultures annuelles de légumes de plein champ et des cultures annuelles de petits fruits, ainsi que des plantes aromatiques et médicinales)</t>
  </si>
  <si>
    <t>Vigne</t>
  </si>
  <si>
    <t>i) - Keine Beiträge werden ausgerichtet für das Anlegen von Kunstwiesen mit Mulchsaat, Zwischenkulturen, Weizen oder Triticale nach Mais</t>
  </si>
  <si>
    <t>i) - Aucune contribution n’est versée pour l’aménagement de prairies temporaires par semis sous litière, de cultures intercalaires, de cultures de blé ou de triticale après le maïs</t>
  </si>
  <si>
    <t>Besonders tierfreundliche Produktionsformen</t>
  </si>
  <si>
    <t>Tiere der Rindergattung und Wasserbüffel &gt;160 Tage, weibliche und kastrierte männliche Tiere der Pferdegattung und über 900 Tage, Ziegen über 1 jährig</t>
  </si>
  <si>
    <t>Bovins et buffles d'Asie &gt;160 jours, équidés femelles et mâles castrés de plus de 900 jours, chèvres &gt; 1 an</t>
  </si>
  <si>
    <t>Bovini e bufali &gt;160 giorni, equini femmine e castrati con più di 900 giorni, caprini &gt; 1 anno</t>
  </si>
  <si>
    <t>Ressourceneffizienzbeiträge (nationale: REB, Art. 82 und Anhang 7 DZV)</t>
  </si>
  <si>
    <t>Contributions à l'efficience des ressources (nationales: CER, Art. 82 et Annexe 7 OPD)</t>
  </si>
  <si>
    <t>Contributi per l’efficienza delle risorse (nazionali: CER, Art. 82 e Allegato 7 OPD)</t>
  </si>
  <si>
    <t>2. Driftreduzierende Spritzgeräte in Dauerkulturen: pro Spritzgebläse mit horizontaler Luftstromlenkung 25 % der Anschaffungskosten, jedoch maximal Fr. 6'000.-</t>
  </si>
  <si>
    <t>2. Pulvérisateurs anti-dérive en cultures pérennes: 25% des coûts d'acquisition par pulvérisateur à jets projetés avec flux d’air horizontal orientable, jusqu'à un maximum de Fr. 6'000.-</t>
  </si>
  <si>
    <t>i), j), k)</t>
  </si>
  <si>
    <t>j) - Les conditions pour la contribution pour une couverture appropriée du sol sont respectées</t>
  </si>
  <si>
    <t>j) - Die Voraussetzungen für den Beitrag für eine angemessene Bedeckung des Bodens sind erfüllt</t>
  </si>
  <si>
    <t>vaches laitières</t>
  </si>
  <si>
    <t>autres vaches</t>
  </si>
  <si>
    <t>animaux femelles, de plus de 365 jours au premier vêlage</t>
  </si>
  <si>
    <t>animaux femelles, de plus de 160 à 365 jours</t>
  </si>
  <si>
    <t>animaux femelles, jusqu’à 160 jours</t>
  </si>
  <si>
    <t>animaux mâles, de plus de 730 jours</t>
  </si>
  <si>
    <t>animaux mâles, de plus de 365 jours à 730 jours</t>
  </si>
  <si>
    <t>animaux mâles, de plus de 160 jours à 365 jours</t>
  </si>
  <si>
    <t>animaux mâles, jusqu’à 160 jours</t>
  </si>
  <si>
    <t>andere Kühe</t>
  </si>
  <si>
    <t>männliche Tiere, bis 160 Tage alt</t>
  </si>
  <si>
    <t>Bovins et les buffles d’Asie</t>
  </si>
  <si>
    <t>Rindergattung und Wasserbüffel</t>
  </si>
  <si>
    <t>weibliche Tiere, über 365 Tage alt, bis zur ersten Abkalbung</t>
  </si>
  <si>
    <t>weibliche Tiere, über 160–365 Tage alt</t>
  </si>
  <si>
    <t>weibliche Tiere, bis 160 Tage alt</t>
  </si>
  <si>
    <t>männliche Tiere, über 730 Tage alt</t>
  </si>
  <si>
    <t>männliche Tiere, über 365–730 Tage alt</t>
  </si>
  <si>
    <t>männliche Tiere, über 160–365 Tage alt</t>
  </si>
  <si>
    <t>Nombre d'exploitations</t>
  </si>
  <si>
    <t>- altri pascoli</t>
  </si>
  <si>
    <t>- altri animali</t>
  </si>
  <si>
    <t>- animali munti, alpeggiati durante 56-100 giorni</t>
  </si>
  <si>
    <t>wie nächste linie geschrieben</t>
  </si>
  <si>
    <t>Rinuncia ai prodotti fitosanitari in campicoltura</t>
  </si>
  <si>
    <t>Rinuncia ai prodotti fitosanitari</t>
  </si>
  <si>
    <t>Colza, patate, ortaggi coltivati in pieno campo destinati alla conservazione e barbabietole da zucchero</t>
  </si>
  <si>
    <t xml:space="preserve">Rinuncia a insetticidi e acaricidi in orticoltura e nella coltivazione di bacche </t>
  </si>
  <si>
    <t xml:space="preserve">Coltivazione di ortaggi annuali da pieno campo e coltivazione di bacche annuali </t>
  </si>
  <si>
    <t>Rinuncia a insetticidi, acaricidi e fungicidi dopo la
fioritura nelle colture perenni</t>
  </si>
  <si>
    <t xml:space="preserve">Gestione di superfici con colture perenni con mezzi ausiliari conformi all’agricoltura biologica </t>
  </si>
  <si>
    <t>Rinuncia a erbicidi in campicoltura e nelle colture
speciali</t>
  </si>
  <si>
    <t>Colza, patate e ortaggi in pieno campo destinati alla conservazione</t>
  </si>
  <si>
    <t>Colture speciali, esclusi il tabacco e le radici di cicoria</t>
  </si>
  <si>
    <t>Colture principali delle terre aperte rimanenti</t>
  </si>
  <si>
    <t xml:space="preserve">Strisce per organismi utili </t>
  </si>
  <si>
    <t>Strisce per organismi utili sulle terre aperte</t>
  </si>
  <si>
    <t>Strisce per organismi utili nelle colture perenni (vigneti, frutteti, colture di bacche, permacoltura)</t>
  </si>
  <si>
    <t>Miglioramento della fertilità del suolo</t>
  </si>
  <si>
    <t>Copertura adeguata del suolo</t>
  </si>
  <si>
    <t>Colture principali sulla superficie coltiva aperta (fatta
eccezione per gli ortaggi in pieno campo annuali, le colture di bacche e le piante aromatiche e medicinali)</t>
  </si>
  <si>
    <t>Vite</t>
  </si>
  <si>
    <t>Lavorazione rispettosa del suolo di colture
principali sulla superficie coltiva</t>
  </si>
  <si>
    <t>Semina diretta, semina a bande fresate, semina a bande (strip till) o semina a lettiera</t>
  </si>
  <si>
    <t>Impiego efficiente dell'azoto in campicoltura</t>
  </si>
  <si>
    <t>Superficie coltiva</t>
  </si>
  <si>
    <t>Contributo per il pascolo</t>
  </si>
  <si>
    <t>Bovini e bufali &gt;160 giorni</t>
  </si>
  <si>
    <t>Contributo supplementare per le barbabietole da zucchero destinate alla produzione di zucchero</t>
  </si>
  <si>
    <t>* Il contributo URA non è versato per le categorie di animali per le quali è già versato un contributo per il pascolo</t>
  </si>
  <si>
    <t>* Il contributo è versato unicamente se tutti i bovini e i bufali possono uscire secondo le regole URA</t>
  </si>
  <si>
    <t>Durata d’utilizzo prolungata delle vacche</t>
  </si>
  <si>
    <t>Vacche da latte</t>
  </si>
  <si>
    <t>Altre vacche</t>
  </si>
  <si>
    <t>Numero medio di parti</t>
  </si>
  <si>
    <t>* per gli animali dell'azienda macellati negli ultimi tre anni civili</t>
  </si>
  <si>
    <t>Contributo aggiuntivo per le vacche da latte, le pecore da latte e le capre da latte (in aggiunta ai contributi di cui sopra)</t>
  </si>
  <si>
    <t>Superfici considerate per i contributi: SAU aventi diritto ai contributi (+ superfici nelle zone estere limitrofe gestite per tradizione); tranne materie prime rinnovabili (kenaf, miscanto), maggesi, strisce su superficie coltiva, rovi, superfici da strame, siepi e boschetti campestri e rivieraschi, superfici da strame, strisce fiorite per impollinatori, la canapa da fibra</t>
  </si>
  <si>
    <t>2. Irroratrici dotate di sistemi antideriva nelle colture perenni: 25% dei costi di acquisto per irroratrice con flusso d'aria orizzontale regolabile, fino a un massimo di Fr. 6'000.-</t>
  </si>
  <si>
    <t>1. Tecnica d'irrorazione della pagina inferiore: per barra irrorante 75% del prezzo d'acquisto, però max. Fr . 170.- per unità irrorante</t>
  </si>
  <si>
    <t>- Superficie agricola utile con diritto ai contributi: SAU senza canapa non coltivata per la produzione di fibre o semi, alberelli di Natale, vivai, piante forestali, piante ornamentali, serre con fondamenta fisse e floricoltura di pieno campo (cfr. la Guida d'applicazione del promemoria n. 6, Catalogo delle superfici)</t>
  </si>
  <si>
    <t>SPB foraggera (1)</t>
  </si>
  <si>
    <t>18 - 35% declività</t>
  </si>
  <si>
    <t>30 - 50% declività</t>
  </si>
  <si>
    <t>Non è versato alcun contributo per: mais, cereali insilati, colture speciali, superfici per la promozione della biodiversità ai sensi dell’articolo 55 (fatta
eccezione per i cereali in file distanziate) e colture per le quali ai sensi dell’articolo 18 capoversi 1 - 5 non possono essere impiegati insetticidi e fungicidi</t>
  </si>
  <si>
    <t>Contributo aggiuntivo per i bovini maschi, così come per i vitelli femmine e i giovani bovini, che sono al pascolo solo durante il semestre estivo</t>
  </si>
  <si>
    <t>Carico effettivo</t>
  </si>
  <si>
    <t>Supplemento per i cereali</t>
  </si>
  <si>
    <t>*Il contributo esatto viene calcolato ogni anno in base ai mezzi ammessi per il supplemento e alla superficie cerealicola ammissibile al supplemento</t>
  </si>
  <si>
    <t>Cereali in file distanziate</t>
  </si>
  <si>
    <t>b) - Non è versato alcun contributo per gli ortaggi coltivati in pieno campo destinati alla conservazione</t>
  </si>
  <si>
    <t>c) - Non è versato alcun contributo per gli ortaggi coltivati  une contribution pour l'agriculture biologique est pieno campo pourstinati alla conservazione</t>
  </si>
  <si>
    <t>Biodiversità funzionale</t>
  </si>
  <si>
    <t>Misure per il clima</t>
  </si>
  <si>
    <t>Forme di produzione particolarmente rispettose degli animali</t>
  </si>
  <si>
    <t>e) - Non è versato alcun contributo per le strisce per organismi utili in vigneti con biodiversità naturale secondo l'art. 55, cp. 1, let. N e per le superfici per la promozione della biodiversità specifiche di una regione secondo l’art. 55 cp. 1 let. p</t>
  </si>
  <si>
    <t>Frutticoltura per i frutteti secondo l’art. 22 cp. 2 Oterm, viticoltura, coltivazione di bacche</t>
  </si>
  <si>
    <t xml:space="preserve">Frutticoltura per i frutteti secondo l’art. 22 cp. 2 Oterm, viticoltura, coltivazione di bacche, permacoltura gestite con mezzi ausiliari conformi all’agricoltura biologica </t>
  </si>
  <si>
    <t>i) Non sono versati contributi per l’impianto di prati artificiali con semina a lettiera, colture intercalari, frumento o triticale dopo il mais</t>
  </si>
  <si>
    <t>Sì = 1; No = 0</t>
  </si>
  <si>
    <t>(impiego di erbicidi autorizzato)</t>
  </si>
  <si>
    <t>j) - Le condizioni per il contributo per una copertura appropriata del suolo sono rispettate</t>
  </si>
  <si>
    <t>vacche da latte</t>
  </si>
  <si>
    <t>altre vacche</t>
  </si>
  <si>
    <t>animali femmine &gt; 365 gg. al primo parto</t>
  </si>
  <si>
    <t xml:space="preserve">animali femmine 160-365 gg. </t>
  </si>
  <si>
    <t xml:space="preserve">animali femmine &lt; 160 gg. </t>
  </si>
  <si>
    <t>animali maschi &gt; 730 gg.</t>
  </si>
  <si>
    <t>animali maschi 365-730 gg.</t>
  </si>
  <si>
    <t>animali maschi 160-365 gg.</t>
  </si>
  <si>
    <t>animali maschi &lt; 160 gg.</t>
  </si>
  <si>
    <t>Bovini e bufali</t>
  </si>
  <si>
    <t>Hochstamm-Feldobstbäume (ohne Nussbäume) (921,923)</t>
  </si>
  <si>
    <t>&gt; 30% declività su terrazzi</t>
  </si>
  <si>
    <t>&gt; 35 - 50% declività</t>
  </si>
  <si>
    <t>&gt; 50% declività*</t>
  </si>
  <si>
    <t>2014 - 2016: 700
dal 2017: 1000</t>
  </si>
  <si>
    <t>altre UGBFG:</t>
  </si>
  <si>
    <t>Alberi da frutto ad alto fusto (senza i noci) (921,923)</t>
  </si>
  <si>
    <t>noci (922)</t>
  </si>
  <si>
    <t>saranno versati Fr. 30.-/noce fino alla fine dell'obbligo d'impegno</t>
  </si>
  <si>
    <t>alberi da frutto ad alto fusto (compresi i noci), alberi isolati adatti al sito e viali alberati (921,922,923,924)</t>
  </si>
  <si>
    <t>altre superfici agricole utili</t>
  </si>
  <si>
    <t>Carico minimo/ha sup. inerbita senza SPB</t>
  </si>
  <si>
    <t>Semente di graminacee e di leguminose foraggere</t>
  </si>
  <si>
    <t>** I contributi per il livello qualitativo III non entrano in vigore in 2016.</t>
  </si>
  <si>
    <t>* Contributo = 200.-  x  % carico bestiame realizzato  x  superficie</t>
  </si>
  <si>
    <t xml:space="preserve">  una durata d'alpeggio di  56 - 100 giorni (carico usuale in UBG)</t>
  </si>
  <si>
    <t>ovini, escluse le pecore da latte:</t>
  </si>
  <si>
    <t>Coefficiente (mezzi disponibili/bisogni totali)</t>
  </si>
  <si>
    <r>
      <t xml:space="preserve">Z P, ZC, ZM 1.2: 1000; </t>
    </r>
    <r>
      <rPr>
        <sz val="10"/>
        <rFont val="Calibri"/>
        <family val="2"/>
      </rPr>
      <t xml:space="preserve"> </t>
    </r>
  </si>
  <si>
    <t>ZM 3-4</t>
  </si>
  <si>
    <t>Superficie foraggera al di fuori della SPB</t>
  </si>
  <si>
    <t>** Cfr. foglio "limiti"</t>
  </si>
  <si>
    <t>Attenzione! Le superfici di livello qualitativo 2 contano anche per i contributi di livello qualitativo 1. Scegliere le superficie anche nei livelli di qualità inferiore, in quanto i contributi sono cumulabili.</t>
  </si>
  <si>
    <t>3. Irroratrici con rilevatori di vegetazione e atomizzatori a flusso d'aria tangenziale nonché irroratrici a tunnel dotate di sistema di riciclo:  25% del prezzo d'acquisto, però max. Fr. 10'000.-</t>
  </si>
  <si>
    <t>SPB foraggera</t>
  </si>
  <si>
    <r>
      <t xml:space="preserve">**Superficie di base = Superficie agricola utile con diritto ai contributi (cfr. le definizioni nel foglio “Transizione”), senza le superfici nelle zone estere limitrofe gestite per tradizione, </t>
    </r>
    <r>
      <rPr>
        <u/>
        <sz val="10"/>
        <rFont val="Arial"/>
        <family val="2"/>
      </rPr>
      <t>tuttavia con</t>
    </r>
    <r>
      <rPr>
        <sz val="10"/>
        <rFont val="Arial"/>
        <family val="2"/>
      </rPr>
      <t xml:space="preserve"> siepi Q1 e 0.01 ha per ogni albero ad alto fusto, castagno o noce Q1.</t>
    </r>
  </si>
  <si>
    <t>Riduzione effettiva del QI (Contributo QI- Contr. QI x Coefficiente di limitazione)</t>
  </si>
  <si>
    <t>Totale delle superfici con contributi QI (1albero = 0.01 ha) e vigneti con elevata biodiversità</t>
  </si>
  <si>
    <t>Il valore calcolato corrisponde alla somma delle superfici del foglio "approvvigionamento" (campi coltivati, colture perenni, prati artificiali, SPB, prati e pascoli senza superfici per la biodiversità) +  556,557,559,572,851 + siepi, boschetti campestri e rivieraschi Q1 + alberi Q1 (0.01 ha per albero). Esso dev'essere controllato e eventualmente corretto, affinché corrisponda alla definizione della superficie di base**</t>
  </si>
  <si>
    <t>Lupino</t>
  </si>
  <si>
    <t>Cervi e bisonti</t>
  </si>
  <si>
    <t>Contributo d'alpeggio (per l'azienda annuale)</t>
  </si>
  <si>
    <t>Altre vacche (p.es.  vacche madri (VM))</t>
  </si>
  <si>
    <t>SAU con diritto ai contributi (cfr. le definizioni nel foglio “Transizione”)</t>
  </si>
  <si>
    <t>Azienda individuale</t>
  </si>
  <si>
    <t>in D hat es "sans les noyers" nicht. Was ist richtig?
JMA: la version F est juste. J'ai corrigé.</t>
  </si>
  <si>
    <t>Ist das noch wichtig? 2016 ist schon lange her
JMA: non, mais l'actualisation est faite dans les onglets des contributions et pas dans l'onglet Texte.</t>
  </si>
  <si>
    <t>Art. 71 steht auch permakultur drin aber hier wurde nicht erwähnt
JMA: ici il s'agit de l'art 70 OPD; l'art. 71 correspond à la ligne suivante.</t>
  </si>
  <si>
    <t>Seulement abbattues ou aussi morts?
JMA: La mort d’une vache compte comme un abattage (art. 37 al. 8 OPD)</t>
  </si>
  <si>
    <t>Warum auf ita steht auch (2011-2013)?
JMA: ces textes ne sont plus actifs dans les versions récentes</t>
  </si>
  <si>
    <t>Zu wenug Platz um bevor und nach ; und : ein leeres platz lassen?
JMA: ces textes ne sont plus actifs dans les versions récentes</t>
  </si>
  <si>
    <t>Sicher? Ist auf F und D noch aktuell?
JMA: ces textes ne sont plus actifs dans les versions récentes</t>
  </si>
  <si>
    <t>Was  ist das?
JMA: ces textes ne sont plus actifs dans les versions récentes</t>
  </si>
  <si>
    <t>Uniquement ici on parle de velage, pas dans les pfochaines lignes. Correct?
JMA: oui, le vêlage constitue la borne supérieure de l'intervalle pour cette catégorie (au-delà ce sont des vaches).</t>
  </si>
  <si>
    <t>Haricots, pois, lupins, vesces, pois chiches et lentilles</t>
  </si>
  <si>
    <t xml:space="preserve">Fagioli, piselli, lupini, vecce, ceci e lenticchie </t>
  </si>
  <si>
    <t>Bohnen, Erbsen, Lupinen, Wicken, Kichererbsen und Linsen</t>
  </si>
  <si>
    <t>prairies riveraines (634)</t>
  </si>
  <si>
    <t>prati rivieraschi (634)</t>
  </si>
  <si>
    <t>Uferwiese (634)</t>
  </si>
  <si>
    <t>(1) SPB herbagères = prairies extensives et peu intensives, pâturages extensifs et pâturages boisés, prairies riveraines</t>
  </si>
  <si>
    <t>(1) SPB foraggera = prati estensivi e poco intensivi, pascoli estensivi e pascoli boschivi, prati rivieraschi</t>
  </si>
  <si>
    <t>(1) BFF Grünland = extensiv und wenig intensiv genutzte Wiesen, extensive Weiden und Waldweiden, Uferwiesen</t>
  </si>
  <si>
    <t>Sous-total contributions à la qualité du paysage sur l'exploitation d'estivage</t>
  </si>
  <si>
    <t>Landschaftsqualitätsbeiträge auf Sömmerungsbetrieb</t>
  </si>
  <si>
    <t>contributi per la qualità del paesaggio per azienda d'estivazione</t>
  </si>
  <si>
    <t>Totale parziale contributi per la qualità del paesaggio per azienda d'estivazione</t>
  </si>
  <si>
    <t>Zwischentotal Landschaftsqualitätsbeiträge auf Sömmerungsbetrieb</t>
  </si>
  <si>
    <t>Totale parziale contributi per la qualità del paesaggio sulla SAU</t>
  </si>
  <si>
    <t>Zwischentotal Landschaftsqualitätsbeiträge auf der LN</t>
  </si>
  <si>
    <t>Sous-total contributions à la qualité du paysage sur la SAU</t>
  </si>
  <si>
    <t>Le blé panifiable, le blé dur, le blé fourrager, le seigle, l’épeautre, l’avoine, l’orge, le triticale, le riz en culture sèche, l’amidonnier et l’engrain, de même que les mélanges de ces céréales, le lin, les tournesols, les pois en grains, les haricots et vesces en grains, les lupins, les pois chiches ainsi que le méteil de pois en grains, de haricots et vesces en grains, de lupins et de pois chiches avec des céréales ou de la cameline.</t>
  </si>
  <si>
    <t>Brotweizen, Hartweizen, Futterweizen, Roggen, Dinkel, Hafer, Gerste, Triti-
cale, Trockenreis, Emmer und Einkorn sowie Mischungen dieser Getreidearten,
Lein, Sonnenblumen, Erbsen zur Körnergewinnung, Bohnen und Wicken zur
Körnergewinnung, Lupinen und Kichererbsen sowie Mischungen von Erbsen
zur Körnergewinnung, Bohnen und Wicken zur Körnergewinnung, Lupinen
und Kichererbsen mit Getreide oder Leindotter.</t>
  </si>
  <si>
    <t>Frumento panificabile, grano duro, frumento da foraggio, segale, spelta, avena, orzo, triticale, riso seminato su terreno asciutto, grande e piccola spelta nonché miscele di questi tipi di cereali, lino, girasoli, piselli per l’estrazione di granelli, fagioli e vecce per l’estrazione di granelli, lupini e ceci nonché miscele di piselli per l’estrazione di granelli, fagioli e vecce per l’estrazione di granelli, lupini e ceci con cereali o dorella.</t>
  </si>
  <si>
    <t>d) - Aucune contribution n’est versée pour les surfaces de promotion de la biodiversité selon l’art. 55 (à l’exception des céréales en lignes de semis espacées et des surfaces viticoles présentant une
biodiversité naturelle), les bandes semées pour organismes utiles dans les terres ouvertes selon l’art. 71b, al. 1, let. a, la culture de champignons, les surfaces cultivées toute l’année sous abri</t>
  </si>
  <si>
    <t>d) - Kein Beitrag wird ausgerichtet für Biodiversitätsförderflächen nach Artikel 55 (mit Ausnahme von Getreide in weiter Reihe und Rebflächen mit natürlicher Artenvielfalt), Nützlingsstreifen auf offener Ackerfläche nach Artikel 71b Absatz 1 Buchstabe a, Anbau von Pilzen, Kulturen in geschütztem Anbau</t>
  </si>
  <si>
    <t>d) - Non è versato alcun contributo per le superfici per la promozione della biodiversità ai sensi dell’art. 55, (fatta eccezione per i cereali in file distanziate e i vigneti con biodiversità naturale), le strisce per organismi utili sulle terre aperte secondo l’art. 71b cp. 1 let. a, la fungicoltura, le colture protette tutto l'anno</t>
  </si>
  <si>
    <t>k) - la superficie che dà diritto ai contributi comprende almeno il 60% delle terre aperte dell'azienda (escluse le superfici di maggesi fioriti, maggesi da rotazione, striscia su superficie coltiva)</t>
  </si>
  <si>
    <t>k) - La surface donnant droit à la contribution représente au moins 60 % de la surface de terres ouvertes de l’exploitation (sans les jachères florales, jachères tournantes, ourlet sur terres assolées)</t>
  </si>
  <si>
    <t>k) - die zum Beitrag berechtigende Fläche umfasst mindestens 60 Prozent der offenen Ackerfläche des Betriebs (ohne Buntbrachen, Rotationsbrachen, Saum auf Ackerfläche)</t>
  </si>
  <si>
    <t>Total des paiements directs soumis à la réduction (contributions au paysage cultivé; contributions à la sécurité de l’approvisionnement; contributions à la biodiversité pour la qualité; contributions au système de production; contributions à l’utilisation efficiente des ressources)</t>
  </si>
  <si>
    <t>Réduction</t>
  </si>
  <si>
    <t>Kürzung</t>
  </si>
  <si>
    <t>Kürzungssatz</t>
  </si>
  <si>
    <t xml:space="preserve">Attention ! Ce total inclut les contributions uniques pour l'achat de machines (CER) qui se montent (avant réduction) à: </t>
  </si>
  <si>
    <t>Achtung: Davon einmalig für Maschinenanschaffungen bei REB (vor Kürzung)</t>
  </si>
  <si>
    <t>Sous-total intermédiaire</t>
  </si>
  <si>
    <t xml:space="preserve">- surveillance permanente </t>
  </si>
  <si>
    <t xml:space="preserve">- ständige Behirtung </t>
  </si>
  <si>
    <t xml:space="preserve">- sorveglianza permanente </t>
  </si>
  <si>
    <t>Contribution supplémentaire pour la mise en oeuvre de mesures individuelles de protection des troupeaux</t>
  </si>
  <si>
    <t>Zusatzbeitrag für die Umsetzung einzelbetrieblicher Herdenschutzmassnahmen</t>
  </si>
  <si>
    <t>- moutons, excepté les brebis laitières, en cas de surveillance permanente par un berger ou dans le cas des pâturages tournants</t>
  </si>
  <si>
    <t>- brebis laitières</t>
  </si>
  <si>
    <t>- chèvres</t>
  </si>
  <si>
    <t>- bovins et buffles d’Asie jusqu’à l’âge de 365 jours</t>
  </si>
  <si>
    <t>Schafe, mit Ausnahme von Milchschafen, bei ständiger Behirtung oder Umtriebsweide</t>
  </si>
  <si>
    <t>Milchschafe</t>
  </si>
  <si>
    <t>Ziegen</t>
  </si>
  <si>
    <t>Tiere der Rindergattung und Wasserbüffel, bis 365 Tage alt</t>
  </si>
  <si>
    <t>TZ: 780; HZ: 560</t>
  </si>
  <si>
    <t xml:space="preserve">Z P: 780; ZC: 560; </t>
  </si>
  <si>
    <t>BZ I-II: 300; BZ III-IV: 300</t>
  </si>
  <si>
    <t>ZM 1-2: 300; ZM 3-4: 300</t>
  </si>
  <si>
    <t>TZ: 1540; HZ: 1470</t>
  </si>
  <si>
    <t xml:space="preserve">Z P: 1540; ZC: 1470; </t>
  </si>
  <si>
    <t>BZ I-II:1360; BZ III-IV:1000</t>
  </si>
  <si>
    <t>ZM 1-2:1360; ZM 3-4:1000</t>
  </si>
  <si>
    <t>Cultures maraîchères annuelles de plein champ (à l’exception des légumes de conserve de plein champ), cultures annuelles de petits fruits, plantes aromatiques et médicinales annuelles</t>
  </si>
  <si>
    <t>Autres cultures principales sur terres ouvertes</t>
  </si>
  <si>
    <t>übrige Hauptkulturen auf offener Ackerfläche</t>
  </si>
  <si>
    <t>einjährige Freilandgemüse (mit Ausnahme von Freiland-Konservengemüse), einjährige Beeren, einjährige Gewürz- und Medizinalpflanzen</t>
  </si>
  <si>
    <t>f) - si au moins 70 % de la surface concernée dans l’ensemble de l’exploitation est couverte en tout temps par une culture ou par une culture intercalaire</t>
  </si>
  <si>
    <t>f) - wenn gesamtbetrieblich immer mindestens 70 Prozent der entsprechenden Fläche mit einer Kultur oder einer Zwischenkultur bedeckt sind</t>
  </si>
  <si>
    <t>g) - pour les cultures récoltées avant le 1er octobre, si sur 80 % au moins de la surface correspondante:
&gt; dans un délai de sept semaines après la récolte de la culture principale, une autre culture, une culture d’automne, une culture intercalaire ou un engrais vert sont mis en place,
&gt; aucun travail du sol n’est réalisé sur ces surfaces jusqu’au 15 février de l’année suivante (les surfaces annoncées pour la contribution pour semis en bandes fraisées ou semis en bandes, ou sur lesquelles une culture d’automne sera mise en place, faisant exception).</t>
  </si>
  <si>
    <t>h) - wenn alle Rebflächen des Betriebs, ohne
Junganlagen bis zum dritten Standjahr, immer mindestens 70 Prozent begrünt sind</t>
  </si>
  <si>
    <t>h) - si toutes les surfaces viticoles de l’exploitation sont enherbées à 70 % au moins, à l’exception des jeunes cultures jusqu’à la troisième année suivant la plantation</t>
  </si>
  <si>
    <t>L’une des conditions suivantes est remplie:
- un bilan calculé à l’aide de la méthode «Suisse-Bilanz» montre que l’apport en azote dans l’ensemble de l’exploitation ne dépasse pas 90 % des besoins des cultures;
- l’exploitation est dispensée du calcul de l’équilibre de la fumure (pas d'import d’engrais azotés ou phosphorés et charge en bétail par hectare de surface fertilisable ne dépassant pas les valeurs limites) ;
- le bilan de fumure simplifié indique une valeur pour l’azote en UGB par hectare de surface fertilisable qui ne dépasse pas 90 % de la valeur limite.</t>
  </si>
  <si>
    <t xml:space="preserve">**Le montant est proportionnel au nombre moyen de vêlages: pour les vaches laitières entre 10 francs pour une moyenne de 3 vêlages et 100 francs pour une moyenne de 7 vêlages et plus;
pour les autres vaches: entre 10 francs pour une moyenne de 4 vêlages et 100 francs pour une moyenne de 8 vêlages et plus
</t>
  </si>
  <si>
    <t>**der Betrag ist proportional zur durchschnittlichen Anzahl der Abkalbungen: für Milchkühe zwischen 10 Franken bei durchschnittlich 3 Abkalbungen und 100 Franken bei durchschnittlich 7 Abkalbungen und mehr; für andere Kühe: zwischen 10 Franken bei durchschnittlich 4 Abkalbungen und 100 Franken bei durchschnittlich 8 Abkalbungen und mehr</t>
  </si>
  <si>
    <t>** Il montante è proporzionale al numero medio di parti: per le vacche da latte tra Fr. 10.- per una media di 3 parti e Fr. 100.- per una media di 7 e più parti; per le altre vacche tra  Fr. 10.- per una media di 4 parti e Fr. 100.- per una media di 8 e più parti</t>
  </si>
  <si>
    <t>Total der Direktzahlungen, die der Kürzung unterliegen (Kulturlandschaftsbeiträge; Versorgungssicherheitsbeiträge; Biodiversitätsbeiträge; Produktionssystembeiträge; Ressourceneffizienzbeiträge, ohne Vernetzungs-, Landschaftsqualitäts- und Übergangsbeiträge)</t>
  </si>
  <si>
    <t>Eine der folgenden Bedingungen muss erfüllt sein:
- Gesamtbetrieblich übersteigt die Zufuhr an Stickstoff nicht 90 Prozent des Bedarfs der Kulturen (für die Bilanzierung gilt die Methode «Suisse-Bilanz»)
- Der Betrieb ist von der Berechnung der Düngerbilanz befreit (keine Zufuhr von Stickstoff- oder Phosphordünger und ein Viehbesatz pro ha düngbarer Fläche, der die Grenzwerte nicht überschreitet);
- Die vereinfachte Düngebilanz weist einen Wert für Stickstoff in GVE pro Hektar düngbarer Fläche aus, der 90 % des Grenzwerts nicht überschreitet.</t>
  </si>
  <si>
    <t>g) - bei Kulturen, die vor dem 1. Oktober geerntet werden, wenn auf mindestens 80 % der entsprechenden Fläche:
&gt; nach der Ernte der Hauptkultur innerhalb von sieben Wochen eine weitere Kultur, eine Winterkultur, Zwischenkultur oder Gründüngung angelegt wird
&gt; bis zum 15. Februar des Folgejahres keine Bodenbearbeitung erfolgt  (Flächen mit Streifenfrässaat oder Streifensaat oder auf denen noch eine Winterkultur angelegt wird, sind ausgenommen)</t>
  </si>
  <si>
    <t>*Das Parlament wird das Budget 2024 in der Wintersession vom 4.-22. Dezember festlegen. Falls die Kürzung durch das Parlament verändert wird, müsste im Anschluss noch die Direktzahlungsverordnung angepasst werden. Dies Anpassung würde erst Anfang 2024 im Bundesrat entschieden, rückwirkend per 1.1.2024.</t>
  </si>
  <si>
    <t>*Le Parlement fixera le budget 2024 lors de la session d'hiver du 4 au 22 décembre. Si la réduction est modifiée par le Parlement, l'ordonnance sur les paiements directs devrait ensuite être adaptée. Cette adaptation ne serait décidée par le Conseil fédéral qu'au début de l'année 2024, avec effet rétroactif au 1er janvier 2024.</t>
  </si>
  <si>
    <t>Attenzione ! Questo totale comprende i contributi unici per l'acquisto di macchine (CER) che (senza riduzione) ammontano a:</t>
  </si>
  <si>
    <t>Ortaggi in pieno campo annuali (fatta eccezione per gli ortaggi in pieno campo destinati alla conservazione), colture annuali di bacche e piante aromatiche e medicinali annuali</t>
  </si>
  <si>
    <t>Una delle seguenti condizioni deve essere soddisfatta:
- L'apporto di azoto sull’insieme dell’azienda non supera il 90% del fabbisogno delle colture (bilancio calcolato con lo «Suisse-Bilanz»).
- L'azienda è esente dal calcolo del bilancio degli elementi nutritivi (nessuna fornitura di concimi a base di azoto o fosforo e una mandria per ettaro di terreno concimabile che non supera i valori limite).
- Il bilancio degli elementi nutritivi semplificato mostra un valore di azoto in UGB per ettaro di superficie fertilizzabile che non supera il 90% del valore limite.</t>
  </si>
  <si>
    <t>g) - per le colture raccolte prima del 1° ottobre, se almeno l'80% della superficie corrispondente:
&gt; entro sette settimane dalla raccolta della coltura principale viene piantata un'altra coltura, una coltura invernale, una coltura intercalare o un sovescio;
&gt; non viene effettuata alcuna lavorazione del terreno fino al 15 febbraio dell'anno successivo (sono escluse le superfici con semina a bande fresate, semina a bande (strip till) o sulle quali vi è ancora una coltura invernale).</t>
  </si>
  <si>
    <t>h) - se almeno il 70% di tutti i vigneti dell'azienda, esclusi i giovani impianti fino al terzo anno, sono sempre inerbiti.</t>
  </si>
  <si>
    <t>f) - se almeno il 70% della rispettiva superficie sull'insieme dell'azienda è sempre coperto con una coltura o una coltura intercalare.</t>
  </si>
  <si>
    <t>Totale dei pagamenti diretti soggetti a riduzione (contributi per il paesaggio rurale; contributi per la sicurezza dell'approvvigionamento; contributi per la biodiversità; contributi per i sistemi di produzione; contributi per l'efficienza delle risorse, esclusi i contributi per l'interconnessione, la qualità del paesaggio e i contributi di transizione)</t>
  </si>
  <si>
    <t>Riduzione</t>
  </si>
  <si>
    <t>Tasso di riduzione</t>
  </si>
  <si>
    <t>Contributo supplementare per l'attuazione di misure individuali di protezione del bestiame</t>
  </si>
  <si>
    <t>- capre</t>
  </si>
  <si>
    <t>- pecore da latte</t>
  </si>
  <si>
    <t>- pecore, ad eccezione delle pecore da latte in caso di sorveglianza permanente o in pascoli a rotazione</t>
  </si>
  <si>
    <t>- bovini e bufali  fino all'età di 365 giorni</t>
  </si>
  <si>
    <t>Altre colture principali sulle terre aperte</t>
  </si>
  <si>
    <t>*Il Parlamento fisserà il budget 2024 nella sessione invernale dal 4 al 22 dicembre. Se il Parlamento modificherà la riduzione, l'ordinanza sui pagamenti diretti dovrà essere modificata. Questa modifica verrebbe decisa dal Consiglio federale solo all'inizio del 2024, con effetto retroattivo dal 1° gennaio 2024.</t>
  </si>
  <si>
    <t>Betrag = Faktor x 600</t>
  </si>
  <si>
    <t>Montant = 600 x % ch.</t>
  </si>
  <si>
    <t>Importo = fattore x 600</t>
  </si>
  <si>
    <t>Betrag = Faktor x 300</t>
  </si>
  <si>
    <t>Montant = 300 x % ch.</t>
  </si>
  <si>
    <t>Importo = fattore x 300</t>
  </si>
  <si>
    <t>- Couverture d’assurance maladie et accident du conjoint (à partir du 1er janvier 2027)</t>
  </si>
  <si>
    <t>Lineare Kürzung wegen der Einsparungen im Direktzahlungskredit</t>
  </si>
  <si>
    <t>Réduction linéaire en raison des économies sur le crédit des paiements directs</t>
  </si>
  <si>
    <t>Riduzione lineare dovuta ai risparmi sul credito destinato ai pagamenti diretti</t>
  </si>
  <si>
    <t>Präzise Applikationstechniken*</t>
  </si>
  <si>
    <t>Techniques d'application de précision*</t>
  </si>
  <si>
    <t>Tecniche d'applicazione precise*</t>
  </si>
  <si>
    <t>Krankheits- und Unfallversicherungsschutz der Ehepartnerin oder des Ehepartners (ab dem 1. Januar 2027)</t>
  </si>
  <si>
    <t>Stickstoffreduzierte Phasenfütterung von Schweinen*</t>
  </si>
  <si>
    <t>Alimentation biphase des porcs appauvrie en matière azotée*</t>
  </si>
  <si>
    <t>Contributo per il foraggiamento scaglionato di suini a tenore ridotto di azoto*</t>
  </si>
  <si>
    <t>*Beitrag wird 2027 aufgehoben</t>
  </si>
  <si>
    <t>*Contribution abrogée en 2027</t>
  </si>
  <si>
    <t>Assicurazione malattia e infortuni del coniuge (dal 1° gennaio 2027)</t>
  </si>
  <si>
    <t>*Il contributo verrà abrogato nel 2027</t>
  </si>
  <si>
    <t>* Irrorazione della pagina inferiore della foglia (dropleg); irrorazione con sistemi antideriva in frutti- e viticoltura (contributo abrogato nel 2025)</t>
  </si>
  <si>
    <t>*Pulvérisation sous-foliaire (droplegs); pulvérisateurs anti-dérive utilisés en arboriculture fruitière et en viticulture (contribution abrogée en 2025)</t>
  </si>
  <si>
    <t>* Unterblattspritztechnik (Dropleg), driftreduzierende Spritzgeräte im Obst- und Weinbau (Beitrag wird 2025 aufgehoben)</t>
  </si>
  <si>
    <t>Berechnung der Direktzahlungen ab 2026</t>
  </si>
  <si>
    <t>Calcul des paiements directs à partir de 2026</t>
  </si>
  <si>
    <t>Calcolo dei pagamenti diretti a partire dal 2026</t>
  </si>
  <si>
    <t>Total Direktzahlungen und Beiträge 2026</t>
  </si>
  <si>
    <t>Total paiements directs et contributions 2026</t>
  </si>
  <si>
    <t>Totale pagamenti diretti e contributi 2026</t>
  </si>
  <si>
    <t>Etat selon le train d'ordonnances d'octobre 2025. 
AGRIDEA décline toute responsabilité quant aux conséquences de l’utilisation de cet outil.
Version 4.11</t>
  </si>
  <si>
    <t>Stato secondo il Pacchetto di ordinanze dell'ottobre 2025
AGRIDEA declina ogni responsabilità sulle conseguenze derivanti dall'utilizzo di questo foglio di calcolo.
Versione 4.11</t>
  </si>
  <si>
    <t>Stand gemäss Verordnungspaket vom Oktober 2025.
AGRIDEA lehnt jede Haftung und Gewährleistung ab, die aus Berechnungen mit diesem Instrument abgeleitet werden.
Version 4.11</t>
  </si>
  <si>
    <t>**Le supplément est versé à la condition qu’une des contributions suivantes soit versée: la contribution pour l’agriculture biologique ou la contribution pour le non-recours aux fongicides et aux insecticides. Il sera supprimé en 2027.</t>
  </si>
  <si>
    <t>** Il supplemento è versato solo se è versato anche uno dei contributi seguenti: contributo per l'agricoltura biologica o contributo per la rinuncia ai fungicidi e agli insetticidi. Sarà abolito nel 2027.</t>
  </si>
  <si>
    <t>**Der Zusatzbeitrag wird ausgerichtet, wenn auch einer der folgenden Beiträge ausgerichtet wird: Beitrag für biologische Landwirtschaft, oder Beitrag für den Verzicht auf Fungizide und Insektizide. Er wird 2027 aufgehoben.</t>
  </si>
  <si>
    <t>Contribution pour la conservation in situ (Art. 6a Ord. sur la conservation et l’utilisation durable de ressources phytogénétiques pour l’alimentation et l’agriculture )</t>
  </si>
  <si>
    <t>Beitrag für die In-situ-Erhaltung (Art. 6a Verordnung über die Erhaltung und die nachhaltige Nutzung von pflanzengenetischen Ressourcen für Ernährung und Landwirtschaft)</t>
  </si>
  <si>
    <t>Contributo per la conservazione in situ (Art. 6a Ordinanza concernente la conservazione e l’uso sostenibile delle risorse fitogenetiche per l’alimentazione e l’agricoltura)</t>
  </si>
  <si>
    <t>Le facteur pour la contribution de transition va probablement se monter à environ 0,12 en 2026</t>
  </si>
  <si>
    <t>Il fattore per il contributo di transizione sarà probabilmente di circa 0,12 nel 2026</t>
  </si>
  <si>
    <t>Der Faktor für den Übergangsbeitrag wird 2026 vermutlich ungefähr 0,12 betragen</t>
  </si>
  <si>
    <t>Es ist 2026 keine lineare Reduktion der Beiträge vorgesehen (0%)</t>
  </si>
  <si>
    <t>Aucune réduction linéaire des contributions n'est prévue en 2026 (0%)</t>
  </si>
  <si>
    <t>Nel 2026 non è prevista una riduzione lineare dei contributi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</si>
</sst>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
    <numFmt numFmtId="168" formatCode="#,##0.0"/>
  </numFmts>
  <fonts count="45" x14ac:knownFonts="1">
    <font>
      <sz val="10"/>
      <name val="Arial"/>
    </font>
    <font>
      <sz val="11"/>
      <color indexed="8"/>
      <name val="Calibri"/>
      <family val="2"/>
    </font>
    <font>
      <sz val="9"/>
      <name val="Helvetica"/>
      <family val="2"/>
    </font>
    <font>
      <sz val="14"/>
      <name val="Helvetica"/>
      <family val="2"/>
    </font>
    <font>
      <sz val="10"/>
      <name val="Arial"/>
      <family val="2"/>
    </font>
    <font>
      <b/>
      <sz val="14"/>
      <name val="Arial"/>
      <family val="2"/>
    </font>
    <font>
      <sz val="14"/>
      <name val="Arial"/>
      <family val="2"/>
    </font>
    <font>
      <sz val="10"/>
      <name val="Arial"/>
      <family val="2"/>
    </font>
    <font>
      <b/>
      <sz val="10"/>
      <name val="Arial"/>
      <family val="2"/>
    </font>
    <font>
      <b/>
      <sz val="9"/>
      <name val="Arial"/>
      <family val="2"/>
    </font>
    <font>
      <b/>
      <sz val="12"/>
      <name val="Arial"/>
      <family val="2"/>
    </font>
    <font>
      <sz val="9"/>
      <name val="Arial"/>
      <family val="2"/>
    </font>
    <font>
      <sz val="10"/>
      <color indexed="22"/>
      <name val="Arial"/>
      <family val="2"/>
    </font>
    <font>
      <sz val="12"/>
      <name val="Arial"/>
      <family val="2"/>
    </font>
    <font>
      <sz val="8"/>
      <name val="Arial"/>
      <family val="2"/>
    </font>
    <font>
      <b/>
      <i/>
      <sz val="10"/>
      <name val="Arial"/>
      <family val="2"/>
    </font>
    <font>
      <sz val="9"/>
      <color indexed="52"/>
      <name val="Arial"/>
      <family val="2"/>
    </font>
    <font>
      <i/>
      <sz val="8"/>
      <name val="Arial"/>
      <family val="2"/>
    </font>
    <font>
      <i/>
      <sz val="10"/>
      <name val="Arial"/>
      <family val="2"/>
    </font>
    <font>
      <b/>
      <sz val="8"/>
      <name val="Arial"/>
      <family val="2"/>
    </font>
    <font>
      <sz val="11"/>
      <name val="Arial"/>
      <family val="2"/>
    </font>
    <font>
      <sz val="14"/>
      <name val="Helvetica"/>
      <family val="2"/>
    </font>
    <font>
      <sz val="9"/>
      <name val="Helvetica"/>
      <family val="2"/>
    </font>
    <font>
      <sz val="8"/>
      <name val="Arial"/>
      <family val="2"/>
    </font>
    <font>
      <b/>
      <sz val="16"/>
      <name val="Arial"/>
      <family val="2"/>
    </font>
    <font>
      <b/>
      <sz val="18"/>
      <name val="Arial"/>
      <family val="2"/>
    </font>
    <font>
      <sz val="9"/>
      <color indexed="8"/>
      <name val="Arial"/>
      <family val="2"/>
    </font>
    <font>
      <sz val="10"/>
      <name val="Calibri"/>
      <family val="2"/>
    </font>
    <font>
      <vertAlign val="superscript"/>
      <sz val="10"/>
      <name val="Arial"/>
      <family val="2"/>
    </font>
    <font>
      <sz val="10"/>
      <name val="Times New Roman"/>
      <family val="1"/>
    </font>
    <font>
      <b/>
      <sz val="10"/>
      <color indexed="10"/>
      <name val="Arial"/>
      <family val="2"/>
    </font>
    <font>
      <sz val="10"/>
      <color indexed="22"/>
      <name val="Arial"/>
      <family val="2"/>
    </font>
    <font>
      <sz val="9"/>
      <color indexed="22"/>
      <name val="Arial"/>
      <family val="2"/>
    </font>
    <font>
      <b/>
      <sz val="10"/>
      <color indexed="22"/>
      <name val="Arial"/>
      <family val="2"/>
    </font>
    <font>
      <sz val="14"/>
      <color indexed="22"/>
      <name val="Arial"/>
      <family val="2"/>
    </font>
    <font>
      <b/>
      <sz val="12"/>
      <color indexed="22"/>
      <name val="Arial"/>
      <family val="2"/>
    </font>
    <font>
      <sz val="12"/>
      <color indexed="22"/>
      <name val="Arial"/>
      <family val="2"/>
    </font>
    <font>
      <u/>
      <sz val="10"/>
      <name val="Arial"/>
      <family val="2"/>
    </font>
    <font>
      <b/>
      <sz val="15"/>
      <name val="Arial"/>
      <family val="2"/>
    </font>
    <font>
      <sz val="10"/>
      <color theme="0" tint="-0.34998626667073579"/>
      <name val="Arial"/>
      <family val="2"/>
    </font>
    <font>
      <b/>
      <sz val="10"/>
      <color theme="0" tint="-0.34998626667073579"/>
      <name val="Arial"/>
      <family val="2"/>
    </font>
    <font>
      <sz val="9"/>
      <color theme="0" tint="-0.34998626667073579"/>
      <name val="Arial"/>
      <family val="2"/>
    </font>
    <font>
      <sz val="12"/>
      <color theme="0" tint="-0.34998626667073579"/>
      <name val="Arial"/>
      <family val="2"/>
    </font>
    <font>
      <b/>
      <i/>
      <sz val="8"/>
      <name val="Arial"/>
      <family val="2"/>
    </font>
    <font>
      <sz val="10"/>
      <color rgb="FFFF0000"/>
      <name val="Arial"/>
      <family val="2"/>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s>
  <borders count="32">
    <border>
      <left/>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hair">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bottom style="mediumDashed">
        <color indexed="64"/>
      </bottom>
      <diagonal/>
    </border>
    <border>
      <left/>
      <right style="mediumDashed">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
      <left style="thin">
        <color indexed="64"/>
      </left>
      <right/>
      <top style="hair">
        <color indexed="64"/>
      </top>
      <bottom/>
      <diagonal/>
    </border>
    <border>
      <left/>
      <right/>
      <top style="hair">
        <color indexed="64"/>
      </top>
      <bottom style="hair">
        <color indexed="64"/>
      </bottom>
      <diagonal/>
    </border>
  </borders>
  <cellStyleXfs count="7">
    <xf numFmtId="0" fontId="0" fillId="0" borderId="0"/>
    <xf numFmtId="0" fontId="3" fillId="0" borderId="0"/>
    <xf numFmtId="0" fontId="2" fillId="0" borderId="0">
      <protection locked="0"/>
    </xf>
    <xf numFmtId="0" fontId="21" fillId="0" borderId="0"/>
    <xf numFmtId="0" fontId="22" fillId="0" borderId="0">
      <protection locked="0"/>
    </xf>
    <xf numFmtId="164" fontId="4" fillId="0" borderId="0" applyFont="0" applyFill="0" applyBorder="0" applyAlignment="0" applyProtection="0"/>
    <xf numFmtId="9" fontId="4" fillId="0" borderId="0" applyFont="0" applyFill="0" applyBorder="0" applyAlignment="0" applyProtection="0"/>
  </cellStyleXfs>
  <cellXfs count="529">
    <xf numFmtId="0" fontId="0" fillId="0" borderId="0" xfId="0"/>
    <xf numFmtId="0" fontId="6" fillId="0" borderId="0" xfId="0" applyFont="1" applyAlignment="1">
      <alignment horizontal="right"/>
    </xf>
    <xf numFmtId="0" fontId="7" fillId="0" borderId="0" xfId="0" applyFont="1"/>
    <xf numFmtId="0" fontId="7" fillId="0" borderId="1" xfId="0" applyFont="1" applyBorder="1" applyAlignment="1">
      <alignment horizontal="right"/>
    </xf>
    <xf numFmtId="0" fontId="8" fillId="0" borderId="0" xfId="0" applyFont="1" applyAlignment="1">
      <alignment horizontal="right"/>
    </xf>
    <xf numFmtId="0" fontId="9" fillId="0" borderId="0" xfId="0" applyFont="1"/>
    <xf numFmtId="0" fontId="7" fillId="0" borderId="0" xfId="0" applyFont="1" applyAlignment="1">
      <alignment vertical="center"/>
    </xf>
    <xf numFmtId="0" fontId="9" fillId="0" borderId="2" xfId="0" applyFont="1" applyBorder="1"/>
    <xf numFmtId="0" fontId="10" fillId="0" borderId="3" xfId="0" applyFont="1" applyBorder="1"/>
    <xf numFmtId="0" fontId="8" fillId="0" borderId="0" xfId="0" applyFont="1"/>
    <xf numFmtId="0" fontId="11" fillId="0" borderId="0" xfId="0" applyFont="1"/>
    <xf numFmtId="0" fontId="8" fillId="0" borderId="3" xfId="0" applyFont="1" applyBorder="1"/>
    <xf numFmtId="0" fontId="7" fillId="0" borderId="4" xfId="0" applyFont="1" applyBorder="1"/>
    <xf numFmtId="0" fontId="7" fillId="0" borderId="0" xfId="0" applyFont="1" applyAlignment="1">
      <alignment horizontal="center"/>
    </xf>
    <xf numFmtId="0" fontId="11" fillId="0" borderId="0" xfId="0" applyFont="1" applyAlignment="1">
      <alignment vertical="center"/>
    </xf>
    <xf numFmtId="0" fontId="4" fillId="0" borderId="0" xfId="0" applyFont="1"/>
    <xf numFmtId="0" fontId="7" fillId="0" borderId="0" xfId="0" applyFont="1" applyAlignment="1">
      <alignment horizontal="right"/>
    </xf>
    <xf numFmtId="0" fontId="11" fillId="0" borderId="0" xfId="0" applyFont="1" applyAlignment="1">
      <alignment horizontal="right"/>
    </xf>
    <xf numFmtId="0" fontId="11" fillId="0" borderId="3" xfId="0" applyFont="1" applyBorder="1"/>
    <xf numFmtId="0" fontId="8" fillId="0" borderId="0" xfId="0" applyFont="1" applyAlignment="1">
      <alignment horizontal="left"/>
    </xf>
    <xf numFmtId="0" fontId="4" fillId="0" borderId="0" xfId="0" applyFont="1" applyAlignment="1">
      <alignment horizontal="center"/>
    </xf>
    <xf numFmtId="0" fontId="4" fillId="0" borderId="4" xfId="0" applyFont="1" applyBorder="1" applyAlignment="1">
      <alignment horizontal="center"/>
    </xf>
    <xf numFmtId="3" fontId="7" fillId="0" borderId="4" xfId="0" applyNumberFormat="1" applyFont="1" applyBorder="1"/>
    <xf numFmtId="0" fontId="11" fillId="0" borderId="0" xfId="0" quotePrefix="1" applyFont="1"/>
    <xf numFmtId="0" fontId="11" fillId="0" borderId="4" xfId="0" applyFont="1" applyBorder="1" applyAlignment="1">
      <alignment vertical="center"/>
    </xf>
    <xf numFmtId="0" fontId="11" fillId="0" borderId="5" xfId="0" applyFont="1" applyBorder="1" applyAlignment="1">
      <alignment vertical="center"/>
    </xf>
    <xf numFmtId="0" fontId="13" fillId="0" borderId="4" xfId="0" applyFont="1" applyBorder="1" applyAlignment="1">
      <alignment vertical="center"/>
    </xf>
    <xf numFmtId="0" fontId="11" fillId="0" borderId="6" xfId="0" applyFont="1" applyBorder="1"/>
    <xf numFmtId="0" fontId="11" fillId="0" borderId="7" xfId="0" applyFont="1" applyBorder="1" applyAlignment="1">
      <alignment vertical="center"/>
    </xf>
    <xf numFmtId="0" fontId="15" fillId="0" borderId="0" xfId="0" applyFont="1"/>
    <xf numFmtId="2" fontId="14" fillId="0" borderId="0" xfId="0" applyNumberFormat="1" applyFont="1" applyAlignment="1">
      <alignment horizontal="center"/>
    </xf>
    <xf numFmtId="3" fontId="7" fillId="0" borderId="0" xfId="0" applyNumberFormat="1" applyFont="1"/>
    <xf numFmtId="0" fontId="8" fillId="0" borderId="8" xfId="0" applyFont="1" applyBorder="1"/>
    <xf numFmtId="0" fontId="7" fillId="0" borderId="8" xfId="0" applyFont="1" applyBorder="1"/>
    <xf numFmtId="0" fontId="4" fillId="0" borderId="0" xfId="0" applyFont="1" applyAlignment="1">
      <alignment horizontal="right"/>
    </xf>
    <xf numFmtId="3" fontId="4" fillId="0" borderId="9" xfId="5" applyNumberFormat="1" applyFont="1" applyBorder="1" applyAlignment="1" applyProtection="1">
      <alignment horizontal="center"/>
    </xf>
    <xf numFmtId="3" fontId="4" fillId="0" borderId="0" xfId="5" applyNumberFormat="1" applyFont="1" applyBorder="1" applyAlignment="1" applyProtection="1">
      <alignment horizontal="center"/>
    </xf>
    <xf numFmtId="0" fontId="16" fillId="0" borderId="0" xfId="0" applyFont="1"/>
    <xf numFmtId="0" fontId="16" fillId="0" borderId="0" xfId="0" applyFont="1" applyAlignment="1">
      <alignment vertical="center"/>
    </xf>
    <xf numFmtId="3" fontId="4" fillId="2" borderId="9" xfId="5" applyNumberFormat="1" applyFont="1" applyFill="1" applyBorder="1" applyAlignment="1" applyProtection="1">
      <alignment horizontal="center"/>
      <protection locked="0"/>
    </xf>
    <xf numFmtId="4" fontId="4" fillId="2" borderId="9" xfId="5" applyNumberFormat="1" applyFont="1" applyFill="1" applyBorder="1" applyAlignment="1" applyProtection="1">
      <alignment horizontal="center"/>
      <protection locked="0"/>
    </xf>
    <xf numFmtId="2" fontId="4" fillId="0" borderId="0" xfId="0" applyNumberFormat="1" applyFont="1" applyAlignment="1">
      <alignment horizontal="center"/>
    </xf>
    <xf numFmtId="0" fontId="4" fillId="0" borderId="0" xfId="0" applyFont="1" applyAlignment="1">
      <alignment horizontal="left"/>
    </xf>
    <xf numFmtId="4" fontId="4" fillId="0" borderId="0" xfId="5" applyNumberFormat="1" applyFont="1" applyBorder="1" applyAlignment="1" applyProtection="1">
      <alignment horizontal="center"/>
    </xf>
    <xf numFmtId="3" fontId="4" fillId="0" borderId="0" xfId="0" applyNumberFormat="1" applyFont="1" applyAlignment="1">
      <alignment horizontal="center"/>
    </xf>
    <xf numFmtId="2" fontId="4" fillId="0" borderId="0" xfId="0" quotePrefix="1" applyNumberFormat="1" applyFont="1" applyAlignment="1">
      <alignment horizontal="center"/>
    </xf>
    <xf numFmtId="3" fontId="4" fillId="0" borderId="7" xfId="0" applyNumberFormat="1" applyFont="1" applyBorder="1"/>
    <xf numFmtId="0" fontId="5" fillId="0" borderId="0" xfId="0" applyFont="1"/>
    <xf numFmtId="3" fontId="4" fillId="0" borderId="4" xfId="0" applyNumberFormat="1" applyFont="1" applyBorder="1"/>
    <xf numFmtId="0" fontId="4" fillId="0" borderId="0" xfId="0" quotePrefix="1" applyFont="1" applyAlignment="1">
      <alignment horizontal="center"/>
    </xf>
    <xf numFmtId="0" fontId="4" fillId="0" borderId="1" xfId="0" applyFont="1" applyBorder="1" applyAlignment="1">
      <alignment horizontal="right"/>
    </xf>
    <xf numFmtId="0" fontId="4" fillId="0" borderId="1" xfId="0" applyFont="1" applyBorder="1"/>
    <xf numFmtId="0" fontId="4" fillId="0" borderId="10" xfId="0" applyFont="1" applyBorder="1"/>
    <xf numFmtId="0" fontId="8" fillId="0" borderId="0" xfId="0" applyFont="1" applyAlignment="1">
      <alignment horizontal="center"/>
    </xf>
    <xf numFmtId="0" fontId="8" fillId="0" borderId="2" xfId="0" applyFont="1" applyBorder="1" applyAlignment="1">
      <alignment horizontal="left"/>
    </xf>
    <xf numFmtId="0" fontId="11" fillId="0" borderId="10" xfId="0" applyFont="1" applyBorder="1" applyAlignment="1">
      <alignment horizontal="center"/>
    </xf>
    <xf numFmtId="0" fontId="9" fillId="0" borderId="10" xfId="0" applyFont="1" applyBorder="1" applyAlignment="1">
      <alignment horizontal="right"/>
    </xf>
    <xf numFmtId="0" fontId="4" fillId="0" borderId="5" xfId="0" applyFont="1" applyBorder="1"/>
    <xf numFmtId="0" fontId="8" fillId="0" borderId="3" xfId="0" applyFont="1" applyBorder="1" applyAlignment="1">
      <alignment horizontal="left"/>
    </xf>
    <xf numFmtId="0" fontId="4" fillId="0" borderId="4" xfId="0" applyFont="1" applyBorder="1"/>
    <xf numFmtId="0" fontId="4" fillId="0" borderId="3" xfId="0" applyFont="1" applyBorder="1"/>
    <xf numFmtId="0" fontId="4" fillId="0" borderId="11" xfId="0" applyFont="1" applyBorder="1"/>
    <xf numFmtId="0" fontId="4" fillId="0" borderId="6" xfId="0" applyFont="1" applyBorder="1"/>
    <xf numFmtId="0" fontId="4" fillId="0" borderId="6" xfId="0" applyFont="1" applyBorder="1" applyAlignment="1">
      <alignment horizontal="center"/>
    </xf>
    <xf numFmtId="2" fontId="4" fillId="0" borderId="12" xfId="0" applyNumberFormat="1" applyFont="1" applyBorder="1"/>
    <xf numFmtId="0" fontId="4" fillId="0" borderId="7" xfId="0" applyFont="1" applyBorder="1"/>
    <xf numFmtId="0" fontId="5" fillId="0" borderId="6" xfId="0" applyFont="1" applyBorder="1"/>
    <xf numFmtId="3" fontId="4" fillId="0" borderId="6" xfId="0" applyNumberFormat="1" applyFont="1" applyBorder="1" applyAlignment="1">
      <alignment horizontal="center"/>
    </xf>
    <xf numFmtId="0" fontId="11" fillId="0" borderId="6" xfId="0" applyFont="1" applyBorder="1" applyAlignment="1">
      <alignment vertical="center"/>
    </xf>
    <xf numFmtId="0" fontId="17" fillId="0" borderId="0" xfId="0" applyFont="1" applyAlignment="1">
      <alignment horizontal="left"/>
    </xf>
    <xf numFmtId="0" fontId="17" fillId="0" borderId="0" xfId="0" applyFont="1" applyAlignment="1">
      <alignment horizontal="center"/>
    </xf>
    <xf numFmtId="1" fontId="4" fillId="0" borderId="0" xfId="0" applyNumberFormat="1" applyFont="1"/>
    <xf numFmtId="3" fontId="18" fillId="0" borderId="0" xfId="0" applyNumberFormat="1" applyFont="1" applyAlignment="1">
      <alignment horizontal="center"/>
    </xf>
    <xf numFmtId="3" fontId="4" fillId="0" borderId="0" xfId="5" applyNumberFormat="1" applyFont="1" applyFill="1" applyBorder="1" applyAlignment="1" applyProtection="1">
      <alignment horizontal="center"/>
    </xf>
    <xf numFmtId="3" fontId="4" fillId="0" borderId="0" xfId="0" applyNumberFormat="1" applyFont="1" applyAlignment="1">
      <alignment horizontal="right"/>
    </xf>
    <xf numFmtId="0" fontId="4" fillId="0" borderId="0" xfId="0" quotePrefix="1" applyFont="1"/>
    <xf numFmtId="3" fontId="4" fillId="0" borderId="9" xfId="0" applyNumberFormat="1" applyFont="1" applyBorder="1"/>
    <xf numFmtId="3" fontId="4" fillId="0" borderId="9" xfId="0" applyNumberFormat="1" applyFont="1" applyBorder="1" applyAlignment="1">
      <alignment horizontal="center"/>
    </xf>
    <xf numFmtId="4" fontId="4" fillId="0" borderId="0" xfId="5" applyNumberFormat="1" applyFont="1" applyFill="1" applyBorder="1" applyAlignment="1" applyProtection="1">
      <alignment horizontal="center"/>
    </xf>
    <xf numFmtId="3" fontId="4" fillId="0" borderId="9" xfId="0" applyNumberFormat="1" applyFont="1" applyBorder="1" applyAlignment="1">
      <alignment horizontal="right"/>
    </xf>
    <xf numFmtId="3" fontId="4" fillId="0" borderId="13" xfId="0" applyNumberFormat="1" applyFont="1" applyBorder="1" applyAlignment="1">
      <alignment horizontal="right"/>
    </xf>
    <xf numFmtId="0" fontId="10" fillId="0" borderId="0" xfId="0" applyFont="1" applyAlignment="1">
      <alignment horizontal="right"/>
    </xf>
    <xf numFmtId="0" fontId="4" fillId="0" borderId="0" xfId="0" applyFont="1" applyAlignment="1">
      <alignment vertical="center"/>
    </xf>
    <xf numFmtId="0" fontId="19" fillId="0" borderId="6" xfId="0" applyFont="1" applyBorder="1"/>
    <xf numFmtId="1" fontId="4" fillId="0" borderId="6" xfId="0" applyNumberFormat="1" applyFont="1" applyBorder="1"/>
    <xf numFmtId="3" fontId="4" fillId="0" borderId="6" xfId="5" applyNumberFormat="1" applyFont="1" applyFill="1" applyBorder="1" applyAlignment="1" applyProtection="1">
      <alignment horizontal="center"/>
    </xf>
    <xf numFmtId="3" fontId="11" fillId="0" borderId="0" xfId="5" applyNumberFormat="1" applyFont="1" applyFill="1" applyBorder="1" applyAlignment="1" applyProtection="1">
      <alignment horizontal="center"/>
    </xf>
    <xf numFmtId="0" fontId="11" fillId="0" borderId="0" xfId="0" applyFont="1" applyAlignment="1">
      <alignment horizontal="center"/>
    </xf>
    <xf numFmtId="3" fontId="11" fillId="0" borderId="0" xfId="0" applyNumberFormat="1" applyFont="1" applyAlignment="1">
      <alignment horizontal="right"/>
    </xf>
    <xf numFmtId="0" fontId="13" fillId="0" borderId="0" xfId="0" applyFont="1" applyAlignment="1">
      <alignment vertical="center"/>
    </xf>
    <xf numFmtId="0" fontId="4" fillId="0" borderId="10" xfId="0" applyFont="1" applyBorder="1" applyAlignment="1">
      <alignment horizontal="center"/>
    </xf>
    <xf numFmtId="0" fontId="13" fillId="0" borderId="0" xfId="0" applyFont="1" applyAlignment="1">
      <alignment horizontal="center"/>
    </xf>
    <xf numFmtId="0" fontId="4" fillId="0" borderId="7" xfId="0" applyFont="1" applyBorder="1" applyAlignment="1">
      <alignment horizontal="center"/>
    </xf>
    <xf numFmtId="2" fontId="4" fillId="0" borderId="0" xfId="0" applyNumberFormat="1" applyFont="1" applyAlignment="1">
      <alignment horizontal="right"/>
    </xf>
    <xf numFmtId="3" fontId="4" fillId="0" borderId="0" xfId="0" applyNumberFormat="1" applyFont="1"/>
    <xf numFmtId="0" fontId="9" fillId="0" borderId="3" xfId="0" applyFont="1" applyBorder="1"/>
    <xf numFmtId="2" fontId="4" fillId="0" borderId="9" xfId="0" applyNumberFormat="1" applyFont="1" applyBorder="1" applyAlignment="1">
      <alignment horizontal="center"/>
    </xf>
    <xf numFmtId="0" fontId="0" fillId="0" borderId="0" xfId="0" applyAlignment="1">
      <alignment wrapText="1"/>
    </xf>
    <xf numFmtId="3" fontId="7" fillId="0" borderId="13" xfId="0" applyNumberFormat="1" applyFont="1" applyBorder="1"/>
    <xf numFmtId="0" fontId="11" fillId="0" borderId="10" xfId="0" applyFont="1" applyBorder="1"/>
    <xf numFmtId="0" fontId="11" fillId="0" borderId="11" xfId="0" applyFont="1" applyBorder="1"/>
    <xf numFmtId="0" fontId="5" fillId="0" borderId="2" xfId="0" applyFont="1" applyBorder="1"/>
    <xf numFmtId="3" fontId="4" fillId="0" borderId="14" xfId="0" applyNumberFormat="1" applyFont="1" applyBorder="1" applyAlignment="1">
      <alignment horizontal="right"/>
    </xf>
    <xf numFmtId="0" fontId="4" fillId="0" borderId="8" xfId="0" applyFont="1" applyBorder="1"/>
    <xf numFmtId="0" fontId="10" fillId="0" borderId="0" xfId="0" applyFont="1"/>
    <xf numFmtId="0" fontId="24" fillId="0" borderId="0" xfId="0" applyFont="1"/>
    <xf numFmtId="0" fontId="10" fillId="0" borderId="2" xfId="0" applyFont="1" applyBorder="1"/>
    <xf numFmtId="3" fontId="4" fillId="0" borderId="5" xfId="0" applyNumberFormat="1" applyFont="1" applyBorder="1"/>
    <xf numFmtId="0" fontId="4" fillId="0" borderId="9" xfId="0" applyFont="1" applyBorder="1" applyAlignment="1">
      <alignment horizontal="center"/>
    </xf>
    <xf numFmtId="2" fontId="4" fillId="0" borderId="0" xfId="6" applyNumberFormat="1" applyFont="1" applyFill="1" applyBorder="1" applyAlignment="1" applyProtection="1">
      <alignment horizontal="center"/>
    </xf>
    <xf numFmtId="2" fontId="4" fillId="0" borderId="0" xfId="0" applyNumberFormat="1" applyFont="1"/>
    <xf numFmtId="0" fontId="4" fillId="0" borderId="3" xfId="0" applyFont="1" applyBorder="1" applyAlignment="1">
      <alignment horizontal="right"/>
    </xf>
    <xf numFmtId="3" fontId="4" fillId="0" borderId="4" xfId="0" applyNumberFormat="1" applyFont="1" applyBorder="1" applyAlignment="1">
      <alignment horizontal="center"/>
    </xf>
    <xf numFmtId="2" fontId="4" fillId="2" borderId="9" xfId="0" applyNumberFormat="1" applyFont="1" applyFill="1" applyBorder="1" applyAlignment="1" applyProtection="1">
      <alignment horizontal="center"/>
      <protection locked="0"/>
    </xf>
    <xf numFmtId="0" fontId="11" fillId="0" borderId="0" xfId="0" applyFont="1" applyAlignment="1">
      <alignment horizontal="center" wrapText="1"/>
    </xf>
    <xf numFmtId="3" fontId="4" fillId="0" borderId="4" xfId="0" applyNumberFormat="1" applyFont="1" applyBorder="1" applyAlignment="1">
      <alignment horizontal="right"/>
    </xf>
    <xf numFmtId="0" fontId="24" fillId="0" borderId="3" xfId="0" applyFont="1" applyBorder="1"/>
    <xf numFmtId="0" fontId="4" fillId="0" borderId="10" xfId="0" applyFont="1" applyBorder="1" applyAlignment="1">
      <alignment horizontal="right"/>
    </xf>
    <xf numFmtId="0" fontId="4" fillId="0" borderId="5" xfId="0" applyFont="1" applyBorder="1" applyAlignment="1">
      <alignment horizontal="center"/>
    </xf>
    <xf numFmtId="3" fontId="4" fillId="0" borderId="7" xfId="0" applyNumberFormat="1" applyFont="1" applyBorder="1" applyAlignment="1">
      <alignment horizontal="center"/>
    </xf>
    <xf numFmtId="3" fontId="4" fillId="0" borderId="0" xfId="0" applyNumberFormat="1" applyFont="1" applyAlignment="1">
      <alignment horizontal="left"/>
    </xf>
    <xf numFmtId="2" fontId="11" fillId="0" borderId="0" xfId="0" applyNumberFormat="1" applyFont="1" applyAlignment="1">
      <alignment horizontal="center"/>
    </xf>
    <xf numFmtId="2" fontId="11" fillId="0" borderId="0" xfId="0" applyNumberFormat="1" applyFont="1" applyAlignment="1">
      <alignment horizontal="right"/>
    </xf>
    <xf numFmtId="3" fontId="11" fillId="0" borderId="0" xfId="0" applyNumberFormat="1" applyFont="1" applyAlignment="1">
      <alignment horizontal="center"/>
    </xf>
    <xf numFmtId="2" fontId="4" fillId="3" borderId="0" xfId="0" applyNumberFormat="1" applyFont="1" applyFill="1" applyAlignment="1">
      <alignment horizontal="center"/>
    </xf>
    <xf numFmtId="2" fontId="4" fillId="3" borderId="4" xfId="0" applyNumberFormat="1" applyFont="1" applyFill="1" applyBorder="1" applyAlignment="1">
      <alignment horizontal="center"/>
    </xf>
    <xf numFmtId="0" fontId="4" fillId="0" borderId="11" xfId="0" applyFont="1" applyBorder="1" applyAlignment="1">
      <alignment horizontal="right"/>
    </xf>
    <xf numFmtId="2" fontId="4" fillId="0" borderId="6" xfId="0" applyNumberFormat="1" applyFont="1" applyBorder="1" applyAlignment="1">
      <alignment horizontal="right"/>
    </xf>
    <xf numFmtId="2" fontId="4" fillId="0" borderId="6" xfId="0" quotePrefix="1" applyNumberFormat="1" applyFont="1" applyBorder="1" applyAlignment="1">
      <alignment horizontal="center"/>
    </xf>
    <xf numFmtId="2" fontId="4" fillId="0" borderId="6" xfId="0" applyNumberFormat="1" applyFont="1" applyBorder="1" applyAlignment="1">
      <alignment horizontal="center"/>
    </xf>
    <xf numFmtId="0" fontId="8" fillId="0" borderId="0" xfId="0" applyFont="1" applyAlignment="1">
      <alignment horizontal="right" vertical="center"/>
    </xf>
    <xf numFmtId="0" fontId="6" fillId="0" borderId="3" xfId="0" applyFont="1" applyBorder="1"/>
    <xf numFmtId="0" fontId="6" fillId="0" borderId="3" xfId="0" applyFont="1" applyBorder="1" applyAlignment="1">
      <alignment horizontal="right"/>
    </xf>
    <xf numFmtId="0" fontId="7" fillId="2" borderId="9" xfId="0" applyFont="1" applyFill="1" applyBorder="1" applyAlignment="1" applyProtection="1">
      <alignment horizontal="right"/>
      <protection locked="0"/>
    </xf>
    <xf numFmtId="2" fontId="4" fillId="2" borderId="9" xfId="6" applyNumberFormat="1" applyFont="1" applyFill="1" applyBorder="1" applyAlignment="1" applyProtection="1">
      <alignment horizontal="center"/>
      <protection locked="0"/>
    </xf>
    <xf numFmtId="1" fontId="4" fillId="2" borderId="9" xfId="0" applyNumberFormat="1" applyFont="1" applyFill="1" applyBorder="1" applyAlignment="1" applyProtection="1">
      <alignment horizontal="center"/>
      <protection locked="0"/>
    </xf>
    <xf numFmtId="3" fontId="4" fillId="2" borderId="9" xfId="0" applyNumberFormat="1" applyFont="1" applyFill="1" applyBorder="1" applyProtection="1">
      <protection locked="0"/>
    </xf>
    <xf numFmtId="0" fontId="4" fillId="0" borderId="9" xfId="0" applyFont="1" applyBorder="1"/>
    <xf numFmtId="0" fontId="7" fillId="0" borderId="9" xfId="0" applyFont="1" applyBorder="1"/>
    <xf numFmtId="0" fontId="7" fillId="0" borderId="9" xfId="0" applyFont="1" applyBorder="1" applyAlignment="1">
      <alignment horizontal="left"/>
    </xf>
    <xf numFmtId="0" fontId="7" fillId="0" borderId="9" xfId="0" applyFont="1" applyBorder="1" applyAlignment="1">
      <alignment horizontal="right"/>
    </xf>
    <xf numFmtId="0" fontId="7" fillId="0" borderId="1" xfId="0" applyFont="1" applyBorder="1"/>
    <xf numFmtId="1" fontId="4" fillId="0" borderId="4" xfId="0" applyNumberFormat="1" applyFont="1" applyBorder="1" applyAlignment="1">
      <alignment horizontal="right"/>
    </xf>
    <xf numFmtId="3" fontId="11" fillId="0" borderId="4" xfId="0" applyNumberFormat="1" applyFont="1" applyBorder="1" applyAlignment="1">
      <alignment horizontal="center"/>
    </xf>
    <xf numFmtId="3" fontId="8" fillId="0" borderId="12" xfId="0" applyNumberFormat="1" applyFont="1" applyBorder="1"/>
    <xf numFmtId="0" fontId="11" fillId="3" borderId="0" xfId="0" applyFont="1" applyFill="1"/>
    <xf numFmtId="3" fontId="4" fillId="0" borderId="9" xfId="5" applyNumberFormat="1" applyFont="1" applyFill="1" applyBorder="1" applyAlignment="1" applyProtection="1">
      <alignment horizontal="center"/>
    </xf>
    <xf numFmtId="2" fontId="4" fillId="0" borderId="6" xfId="0" applyNumberFormat="1" applyFont="1" applyBorder="1"/>
    <xf numFmtId="0" fontId="4" fillId="0" borderId="2" xfId="0" applyFont="1" applyBorder="1"/>
    <xf numFmtId="0" fontId="12" fillId="0" borderId="0" xfId="0" applyFont="1"/>
    <xf numFmtId="3" fontId="8" fillId="0" borderId="4" xfId="0" applyNumberFormat="1" applyFont="1" applyBorder="1" applyAlignment="1">
      <alignment horizontal="right"/>
    </xf>
    <xf numFmtId="3" fontId="4" fillId="0" borderId="7" xfId="0" applyNumberFormat="1" applyFont="1" applyBorder="1" applyAlignment="1">
      <alignment horizontal="right"/>
    </xf>
    <xf numFmtId="0" fontId="0" fillId="0" borderId="10" xfId="0" applyBorder="1"/>
    <xf numFmtId="0" fontId="0" fillId="0" borderId="4" xfId="0" applyBorder="1"/>
    <xf numFmtId="0" fontId="0" fillId="0" borderId="6" xfId="0" applyBorder="1"/>
    <xf numFmtId="0" fontId="0" fillId="0" borderId="7" xfId="0" applyBorder="1"/>
    <xf numFmtId="0" fontId="0" fillId="0" borderId="0" xfId="0" applyAlignment="1">
      <alignment horizontal="center"/>
    </xf>
    <xf numFmtId="0" fontId="4" fillId="0" borderId="1" xfId="0" applyFont="1" applyBorder="1" applyAlignment="1">
      <alignment horizontal="center"/>
    </xf>
    <xf numFmtId="0" fontId="18" fillId="0" borderId="0" xfId="0" applyFont="1" applyAlignment="1">
      <alignment horizontal="center"/>
    </xf>
    <xf numFmtId="0" fontId="26" fillId="0" borderId="2" xfId="0" applyFont="1" applyBorder="1" applyAlignment="1">
      <alignment horizontal="left" readingOrder="1"/>
    </xf>
    <xf numFmtId="0" fontId="26" fillId="0" borderId="11" xfId="0" applyFont="1" applyBorder="1" applyAlignment="1">
      <alignment horizontal="left" readingOrder="1"/>
    </xf>
    <xf numFmtId="3" fontId="4" fillId="0" borderId="9" xfId="5" applyNumberFormat="1" applyFont="1" applyBorder="1" applyAlignment="1" applyProtection="1">
      <alignment horizontal="center" vertical="center"/>
    </xf>
    <xf numFmtId="0" fontId="4" fillId="0" borderId="0" xfId="0" applyFont="1" applyAlignment="1">
      <alignment horizontal="center" vertical="center"/>
    </xf>
    <xf numFmtId="2" fontId="4" fillId="2" borderId="9" xfId="0" applyNumberFormat="1" applyFont="1" applyFill="1" applyBorder="1" applyAlignment="1" applyProtection="1">
      <alignment horizontal="center" vertical="center"/>
      <protection locked="0"/>
    </xf>
    <xf numFmtId="9" fontId="4" fillId="0" borderId="0" xfId="6" applyFont="1" applyBorder="1" applyAlignment="1" applyProtection="1">
      <alignment horizontal="center"/>
    </xf>
    <xf numFmtId="1" fontId="4" fillId="0" borderId="5" xfId="0" applyNumberFormat="1" applyFont="1" applyBorder="1" applyAlignment="1">
      <alignment horizontal="right"/>
    </xf>
    <xf numFmtId="0" fontId="4" fillId="0" borderId="0" xfId="0" quotePrefix="1" applyFont="1" applyAlignment="1">
      <alignment horizontal="center" vertical="center"/>
    </xf>
    <xf numFmtId="3" fontId="4" fillId="0" borderId="14" xfId="0" applyNumberFormat="1" applyFont="1" applyBorder="1" applyAlignment="1">
      <alignment horizontal="right" vertical="center"/>
    </xf>
    <xf numFmtId="0" fontId="4" fillId="0" borderId="0" xfId="0" applyFont="1" applyAlignment="1">
      <alignment vertical="center" wrapText="1"/>
    </xf>
    <xf numFmtId="0" fontId="4" fillId="0" borderId="10" xfId="0" applyFont="1" applyBorder="1" applyAlignment="1">
      <alignment vertical="center"/>
    </xf>
    <xf numFmtId="0" fontId="4" fillId="0" borderId="0" xfId="0" quotePrefix="1" applyFont="1" applyAlignment="1">
      <alignment horizontal="left"/>
    </xf>
    <xf numFmtId="4" fontId="4" fillId="0" borderId="9" xfId="5" applyNumberFormat="1" applyFont="1" applyBorder="1" applyAlignment="1" applyProtection="1">
      <alignment horizontal="center"/>
    </xf>
    <xf numFmtId="0" fontId="0" fillId="0" borderId="3" xfId="0" applyBorder="1"/>
    <xf numFmtId="0" fontId="4" fillId="0" borderId="10" xfId="0" applyFont="1" applyBorder="1" applyAlignment="1">
      <alignment horizontal="center" vertical="center"/>
    </xf>
    <xf numFmtId="3" fontId="4" fillId="0" borderId="15" xfId="0" applyNumberFormat="1" applyFont="1" applyBorder="1" applyAlignment="1">
      <alignment horizontal="right" vertical="center"/>
    </xf>
    <xf numFmtId="0" fontId="0" fillId="0" borderId="0" xfId="0" applyAlignment="1">
      <alignment vertical="center"/>
    </xf>
    <xf numFmtId="3" fontId="8" fillId="0" borderId="4" xfId="0" applyNumberFormat="1" applyFont="1" applyBorder="1"/>
    <xf numFmtId="4" fontId="4" fillId="0" borderId="0" xfId="0" applyNumberFormat="1" applyFont="1" applyAlignment="1">
      <alignment horizontal="center"/>
    </xf>
    <xf numFmtId="4" fontId="4" fillId="2" borderId="9" xfId="5" applyNumberFormat="1" applyFont="1" applyFill="1" applyBorder="1" applyAlignment="1" applyProtection="1">
      <alignment horizontal="center" vertical="center"/>
      <protection locked="0"/>
    </xf>
    <xf numFmtId="0" fontId="7" fillId="0" borderId="8" xfId="0" applyFont="1" applyBorder="1" applyAlignment="1">
      <alignment horizontal="left"/>
    </xf>
    <xf numFmtId="0" fontId="8" fillId="0" borderId="0" xfId="0" applyFont="1" applyAlignment="1">
      <alignment vertical="center" wrapText="1"/>
    </xf>
    <xf numFmtId="165" fontId="4" fillId="0" borderId="0" xfId="0" applyNumberFormat="1" applyFont="1" applyAlignment="1">
      <alignment horizontal="center"/>
    </xf>
    <xf numFmtId="0" fontId="26" fillId="0" borderId="0" xfId="0" applyFont="1" applyAlignment="1">
      <alignment horizontal="left" readingOrder="1"/>
    </xf>
    <xf numFmtId="1" fontId="4" fillId="0" borderId="0" xfId="5" applyNumberFormat="1" applyFont="1" applyBorder="1" applyAlignment="1" applyProtection="1">
      <alignment horizontal="center"/>
    </xf>
    <xf numFmtId="0" fontId="5" fillId="0" borderId="0" xfId="0" applyFont="1" applyAlignment="1">
      <alignment horizontal="right"/>
    </xf>
    <xf numFmtId="0" fontId="4" fillId="0" borderId="10" xfId="0" applyFont="1" applyBorder="1" applyAlignment="1">
      <alignment horizontal="centerContinuous"/>
    </xf>
    <xf numFmtId="0" fontId="4" fillId="0" borderId="4" xfId="0" applyFont="1" applyBorder="1" applyAlignment="1">
      <alignment vertical="center"/>
    </xf>
    <xf numFmtId="0" fontId="4" fillId="0" borderId="0" xfId="0" applyFont="1" applyAlignment="1">
      <alignment horizontal="right" vertical="center"/>
    </xf>
    <xf numFmtId="3" fontId="4" fillId="0" borderId="9" xfId="0" applyNumberFormat="1" applyFont="1" applyBorder="1" applyAlignment="1">
      <alignment vertical="center"/>
    </xf>
    <xf numFmtId="4" fontId="4" fillId="0" borderId="0" xfId="5" applyNumberFormat="1" applyFont="1" applyFill="1" applyBorder="1" applyAlignment="1" applyProtection="1">
      <alignment horizontal="center" vertical="center"/>
    </xf>
    <xf numFmtId="2" fontId="4" fillId="0" borderId="10" xfId="0" applyNumberFormat="1" applyFont="1" applyBorder="1" applyAlignment="1">
      <alignment horizontal="center"/>
    </xf>
    <xf numFmtId="2" fontId="4" fillId="0" borderId="0" xfId="0" applyNumberFormat="1" applyFont="1" applyAlignment="1">
      <alignment horizontal="center" vertical="center"/>
    </xf>
    <xf numFmtId="3" fontId="8" fillId="0" borderId="0" xfId="0" applyNumberFormat="1" applyFont="1"/>
    <xf numFmtId="0" fontId="25" fillId="0" borderId="2" xfId="0" applyFont="1" applyBorder="1"/>
    <xf numFmtId="0" fontId="4" fillId="0" borderId="4" xfId="0" applyFont="1" applyBorder="1" applyAlignment="1">
      <alignment vertical="center" wrapText="1"/>
    </xf>
    <xf numFmtId="2" fontId="4" fillId="0" borderId="14" xfId="0" applyNumberFormat="1" applyFont="1" applyBorder="1" applyAlignment="1">
      <alignment horizontal="center"/>
    </xf>
    <xf numFmtId="2" fontId="4" fillId="0" borderId="4" xfId="0" applyNumberFormat="1" applyFont="1" applyBorder="1" applyAlignment="1">
      <alignment horizontal="center"/>
    </xf>
    <xf numFmtId="0" fontId="4" fillId="0" borderId="0" xfId="0" applyFont="1" applyAlignment="1">
      <alignment horizontal="left" wrapText="1"/>
    </xf>
    <xf numFmtId="0" fontId="28" fillId="0" borderId="0" xfId="0" applyFont="1" applyAlignment="1">
      <alignment horizontal="left"/>
    </xf>
    <xf numFmtId="0" fontId="0" fillId="0" borderId="0" xfId="0" applyAlignment="1">
      <alignment horizontal="right" vertical="top" wrapText="1"/>
    </xf>
    <xf numFmtId="0" fontId="0" fillId="0" borderId="4" xfId="0" applyBorder="1" applyAlignment="1">
      <alignment horizontal="right" vertical="top" wrapText="1"/>
    </xf>
    <xf numFmtId="0" fontId="4" fillId="0" borderId="0" xfId="0" applyFont="1" applyAlignment="1">
      <alignment vertical="top" wrapText="1"/>
    </xf>
    <xf numFmtId="3" fontId="4" fillId="0" borderId="0" xfId="5" applyNumberFormat="1" applyFont="1" applyBorder="1" applyAlignment="1" applyProtection="1">
      <alignment horizontal="center" vertical="center"/>
    </xf>
    <xf numFmtId="0" fontId="4" fillId="0" borderId="3" xfId="0" applyFont="1" applyBorder="1" applyAlignment="1">
      <alignment vertical="center"/>
    </xf>
    <xf numFmtId="3" fontId="4" fillId="0" borderId="0" xfId="5" applyNumberFormat="1" applyFont="1" applyBorder="1" applyAlignment="1" applyProtection="1">
      <alignment vertical="center"/>
    </xf>
    <xf numFmtId="3" fontId="4" fillId="0" borderId="4" xfId="0" applyNumberFormat="1" applyFont="1" applyBorder="1" applyAlignment="1">
      <alignment vertical="center"/>
    </xf>
    <xf numFmtId="9" fontId="4" fillId="0" borderId="0" xfId="6" applyFont="1" applyFill="1" applyBorder="1" applyAlignment="1" applyProtection="1">
      <alignment horizontal="center"/>
    </xf>
    <xf numFmtId="2" fontId="4" fillId="0" borderId="0" xfId="0" applyNumberFormat="1" applyFont="1" applyAlignment="1">
      <alignment horizontal="left"/>
    </xf>
    <xf numFmtId="0" fontId="4" fillId="0" borderId="0" xfId="0" applyFont="1" applyAlignment="1">
      <alignment horizontal="left" vertical="center"/>
    </xf>
    <xf numFmtId="3" fontId="4" fillId="2" borderId="9" xfId="5" applyNumberFormat="1" applyFont="1" applyFill="1" applyBorder="1" applyAlignment="1" applyProtection="1">
      <alignment horizontal="center" vertical="center"/>
      <protection locked="0"/>
    </xf>
    <xf numFmtId="2" fontId="15" fillId="0" borderId="0" xfId="0" applyNumberFormat="1" applyFont="1" applyAlignment="1">
      <alignment vertical="top" wrapText="1"/>
    </xf>
    <xf numFmtId="9" fontId="4" fillId="0" borderId="0" xfId="6" quotePrefix="1" applyFont="1" applyFill="1" applyBorder="1" applyAlignment="1" applyProtection="1">
      <alignment horizontal="center"/>
    </xf>
    <xf numFmtId="0" fontId="4" fillId="0" borderId="0" xfId="0" applyFont="1" applyAlignment="1">
      <alignment horizontal="centerContinuous"/>
    </xf>
    <xf numFmtId="0" fontId="4" fillId="0" borderId="4" xfId="0" applyFont="1" applyBorder="1" applyAlignment="1">
      <alignment horizontal="center" vertical="center"/>
    </xf>
    <xf numFmtId="0" fontId="4" fillId="0" borderId="3" xfId="0" quotePrefix="1" applyFont="1" applyBorder="1" applyAlignment="1">
      <alignment horizontal="right"/>
    </xf>
    <xf numFmtId="0" fontId="0" fillId="0" borderId="0" xfId="0" applyAlignment="1">
      <alignment horizontal="centerContinuous" wrapText="1"/>
    </xf>
    <xf numFmtId="0" fontId="4" fillId="0" borderId="0" xfId="0" applyFont="1" applyAlignment="1">
      <alignment wrapText="1"/>
    </xf>
    <xf numFmtId="2" fontId="4" fillId="0" borderId="9" xfId="0" applyNumberFormat="1" applyFont="1" applyBorder="1" applyAlignment="1">
      <alignment horizontal="center" vertical="center"/>
    </xf>
    <xf numFmtId="0" fontId="10" fillId="0" borderId="3" xfId="0" applyFont="1" applyBorder="1" applyAlignment="1">
      <alignment vertical="center"/>
    </xf>
    <xf numFmtId="3" fontId="8" fillId="0" borderId="5" xfId="0" applyNumberFormat="1" applyFont="1" applyBorder="1"/>
    <xf numFmtId="0" fontId="24" fillId="0" borderId="10" xfId="0" applyFont="1" applyBorder="1"/>
    <xf numFmtId="0" fontId="5" fillId="0" borderId="10" xfId="0" applyFont="1" applyBorder="1"/>
    <xf numFmtId="3" fontId="8" fillId="0" borderId="10" xfId="0" applyNumberFormat="1" applyFont="1" applyBorder="1"/>
    <xf numFmtId="3" fontId="4" fillId="2" borderId="9" xfId="0" applyNumberFormat="1" applyFont="1" applyFill="1" applyBorder="1" applyAlignment="1" applyProtection="1">
      <alignment horizontal="center"/>
      <protection locked="0"/>
    </xf>
    <xf numFmtId="0" fontId="24" fillId="0" borderId="11" xfId="0" applyFont="1" applyBorder="1"/>
    <xf numFmtId="3" fontId="4" fillId="0" borderId="9" xfId="0" applyNumberFormat="1" applyFont="1" applyBorder="1" applyAlignment="1">
      <alignment horizontal="center" vertical="center"/>
    </xf>
    <xf numFmtId="4" fontId="4" fillId="2" borderId="9" xfId="0" applyNumberFormat="1" applyFont="1" applyFill="1" applyBorder="1" applyAlignment="1" applyProtection="1">
      <alignment horizontal="center" vertical="center"/>
      <protection locked="0"/>
    </xf>
    <xf numFmtId="4" fontId="4" fillId="2" borderId="9" xfId="0" applyNumberFormat="1" applyFont="1" applyFill="1" applyBorder="1" applyAlignment="1" applyProtection="1">
      <alignment horizontal="center"/>
      <protection locked="0"/>
    </xf>
    <xf numFmtId="0" fontId="10" fillId="0" borderId="2" xfId="0" applyFont="1" applyBorder="1" applyAlignment="1">
      <alignment vertical="center"/>
    </xf>
    <xf numFmtId="0" fontId="11" fillId="0" borderId="10" xfId="0" applyFont="1" applyBorder="1" applyAlignment="1">
      <alignment horizontal="right"/>
    </xf>
    <xf numFmtId="2" fontId="4" fillId="0" borderId="0" xfId="5" applyNumberFormat="1" applyFont="1" applyBorder="1" applyAlignment="1" applyProtection="1">
      <alignment horizontal="center"/>
    </xf>
    <xf numFmtId="4" fontId="4" fillId="0" borderId="13" xfId="5" applyNumberFormat="1" applyFont="1" applyBorder="1" applyAlignment="1" applyProtection="1">
      <alignment horizontal="center"/>
    </xf>
    <xf numFmtId="2" fontId="8" fillId="3" borderId="4" xfId="0" applyNumberFormat="1" applyFont="1" applyFill="1" applyBorder="1" applyAlignment="1">
      <alignment horizontal="center"/>
    </xf>
    <xf numFmtId="0" fontId="8" fillId="0" borderId="0" xfId="0" quotePrefix="1" applyFont="1" applyAlignment="1">
      <alignment horizontal="right"/>
    </xf>
    <xf numFmtId="0" fontId="24" fillId="0" borderId="6" xfId="0" applyFont="1" applyBorder="1"/>
    <xf numFmtId="0" fontId="5" fillId="0" borderId="3" xfId="0" applyFont="1" applyBorder="1"/>
    <xf numFmtId="0" fontId="10" fillId="0" borderId="3" xfId="0" applyFont="1" applyBorder="1" applyAlignment="1">
      <alignment horizontal="left"/>
    </xf>
    <xf numFmtId="0" fontId="4" fillId="0" borderId="0" xfId="0" applyFont="1" applyAlignment="1">
      <alignment vertical="top"/>
    </xf>
    <xf numFmtId="0" fontId="8" fillId="0" borderId="0" xfId="0" applyFont="1" applyAlignment="1">
      <alignment vertical="center"/>
    </xf>
    <xf numFmtId="2" fontId="4" fillId="2" borderId="14" xfId="0" applyNumberFormat="1" applyFont="1" applyFill="1" applyBorder="1" applyAlignment="1" applyProtection="1">
      <alignment horizontal="center" vertical="center"/>
      <protection locked="0"/>
    </xf>
    <xf numFmtId="3" fontId="4" fillId="2" borderId="9" xfId="0" applyNumberFormat="1" applyFont="1" applyFill="1" applyBorder="1" applyAlignment="1" applyProtection="1">
      <alignment horizontal="center" vertical="center"/>
      <protection locked="0"/>
    </xf>
    <xf numFmtId="0" fontId="20" fillId="0" borderId="0" xfId="0" applyFont="1"/>
    <xf numFmtId="0" fontId="4" fillId="0" borderId="2" xfId="0" applyFont="1" applyBorder="1" applyAlignment="1">
      <alignment vertical="center"/>
    </xf>
    <xf numFmtId="0" fontId="4" fillId="0" borderId="6" xfId="0" quotePrefix="1" applyFont="1" applyBorder="1"/>
    <xf numFmtId="0" fontId="0" fillId="0" borderId="2" xfId="0" applyBorder="1"/>
    <xf numFmtId="0" fontId="0" fillId="0" borderId="11" xfId="0" applyBorder="1"/>
    <xf numFmtId="0" fontId="4" fillId="0" borderId="0" xfId="0" applyFont="1" applyAlignment="1">
      <alignment horizontal="left" vertical="top"/>
    </xf>
    <xf numFmtId="0" fontId="4" fillId="0" borderId="17" xfId="0" applyFont="1" applyBorder="1" applyAlignment="1">
      <alignment horizontal="right" vertical="top"/>
    </xf>
    <xf numFmtId="0" fontId="4" fillId="0" borderId="17" xfId="0" applyFont="1" applyBorder="1"/>
    <xf numFmtId="0" fontId="4" fillId="0" borderId="17" xfId="0" applyFont="1" applyBorder="1" applyAlignment="1">
      <alignment horizontal="left" vertical="top"/>
    </xf>
    <xf numFmtId="0" fontId="0" fillId="0" borderId="17" xfId="0" applyBorder="1"/>
    <xf numFmtId="0" fontId="29" fillId="0" borderId="18" xfId="0" applyFont="1" applyBorder="1"/>
    <xf numFmtId="0" fontId="0" fillId="0" borderId="18" xfId="0" applyBorder="1"/>
    <xf numFmtId="0" fontId="4" fillId="0" borderId="18" xfId="0" applyFont="1" applyBorder="1" applyAlignment="1">
      <alignment horizontal="center"/>
    </xf>
    <xf numFmtId="0" fontId="0" fillId="0" borderId="0" xfId="0" applyAlignment="1">
      <alignment horizontal="center" wrapText="1"/>
    </xf>
    <xf numFmtId="0" fontId="11" fillId="0" borderId="0" xfId="0" applyFont="1" applyAlignment="1">
      <alignment vertical="center" wrapText="1"/>
    </xf>
    <xf numFmtId="166" fontId="4" fillId="0" borderId="19" xfId="0" applyNumberFormat="1" applyFont="1" applyBorder="1" applyAlignment="1">
      <alignment horizontal="center" vertical="center"/>
    </xf>
    <xf numFmtId="2" fontId="4" fillId="0" borderId="19" xfId="0" applyNumberFormat="1" applyFont="1" applyBorder="1" applyAlignment="1">
      <alignment vertical="center"/>
    </xf>
    <xf numFmtId="166" fontId="4" fillId="0" borderId="0" xfId="0" applyNumberFormat="1" applyFont="1" applyAlignment="1">
      <alignment horizontal="center" vertical="center"/>
    </xf>
    <xf numFmtId="2" fontId="4" fillId="0" borderId="0" xfId="0" applyNumberFormat="1" applyFont="1" applyAlignment="1">
      <alignment vertical="center"/>
    </xf>
    <xf numFmtId="3" fontId="4" fillId="0" borderId="0" xfId="0" applyNumberFormat="1" applyFont="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3" fontId="4" fillId="0" borderId="6" xfId="0" applyNumberFormat="1" applyFont="1" applyBorder="1" applyAlignment="1">
      <alignment horizontal="right"/>
    </xf>
    <xf numFmtId="0" fontId="4" fillId="0" borderId="6" xfId="0" applyFont="1" applyBorder="1" applyAlignment="1">
      <alignment vertical="center"/>
    </xf>
    <xf numFmtId="0" fontId="5" fillId="0" borderId="0" xfId="0" applyFont="1" applyAlignment="1">
      <alignment vertical="top"/>
    </xf>
    <xf numFmtId="0" fontId="24" fillId="0" borderId="0" xfId="0" applyFont="1" applyAlignment="1">
      <alignment horizontal="left"/>
    </xf>
    <xf numFmtId="0" fontId="31" fillId="0" borderId="0" xfId="0" applyFont="1"/>
    <xf numFmtId="0" fontId="32" fillId="0" borderId="0" xfId="0" applyFont="1"/>
    <xf numFmtId="0" fontId="32" fillId="0" borderId="0" xfId="0" applyFont="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pplyProtection="1">
      <alignment vertical="top" wrapText="1"/>
      <protection locked="0"/>
    </xf>
    <xf numFmtId="0" fontId="8" fillId="0" borderId="0" xfId="0" applyFont="1" applyAlignment="1">
      <alignment vertical="top" wrapText="1"/>
    </xf>
    <xf numFmtId="0" fontId="4" fillId="0" borderId="0" xfId="0" quotePrefix="1" applyFont="1" applyAlignment="1">
      <alignment vertical="top" wrapText="1"/>
    </xf>
    <xf numFmtId="49" fontId="4" fillId="0" borderId="0" xfId="0" applyNumberFormat="1" applyFont="1" applyAlignment="1">
      <alignment vertical="top" wrapText="1"/>
    </xf>
    <xf numFmtId="0" fontId="4" fillId="0" borderId="0" xfId="0" applyFont="1" applyAlignment="1">
      <alignment horizontal="left" vertical="top" wrapText="1"/>
    </xf>
    <xf numFmtId="0" fontId="34" fillId="0" borderId="0" xfId="0" applyFont="1" applyAlignment="1">
      <alignment horizontal="right"/>
    </xf>
    <xf numFmtId="0" fontId="12" fillId="0" borderId="0" xfId="0" applyFont="1" applyAlignment="1">
      <alignment horizontal="right"/>
    </xf>
    <xf numFmtId="0" fontId="12" fillId="0" borderId="0" xfId="0" applyFont="1" applyAlignment="1">
      <alignment horizontal="center"/>
    </xf>
    <xf numFmtId="0" fontId="12" fillId="0" borderId="0" xfId="0" applyFont="1" applyAlignment="1">
      <alignment horizontal="justify" vertical="center" wrapText="1"/>
    </xf>
    <xf numFmtId="0" fontId="12" fillId="0" borderId="0" xfId="0" applyFont="1" applyAlignment="1">
      <alignment vertical="center" wrapText="1"/>
    </xf>
    <xf numFmtId="0" fontId="35" fillId="0" borderId="0" xfId="0" applyFont="1"/>
    <xf numFmtId="2" fontId="12" fillId="0" borderId="0" xfId="0" applyNumberFormat="1" applyFont="1" applyAlignment="1">
      <alignment horizontal="center"/>
    </xf>
    <xf numFmtId="0" fontId="12" fillId="0" borderId="0" xfId="0" applyFont="1" applyAlignment="1">
      <alignment horizontal="right" wrapText="1"/>
    </xf>
    <xf numFmtId="2" fontId="12" fillId="0" borderId="0" xfId="0" applyNumberFormat="1" applyFont="1" applyAlignment="1">
      <alignment horizontal="center" vertical="center"/>
    </xf>
    <xf numFmtId="0" fontId="31" fillId="0" borderId="0" xfId="0" applyFont="1" applyAlignment="1">
      <alignment vertical="center"/>
    </xf>
    <xf numFmtId="2" fontId="33" fillId="3" borderId="0" xfId="0" applyNumberFormat="1" applyFont="1" applyFill="1" applyAlignment="1">
      <alignment horizontal="center" vertical="center"/>
    </xf>
    <xf numFmtId="3" fontId="12" fillId="0" borderId="0" xfId="0" applyNumberFormat="1" applyFont="1"/>
    <xf numFmtId="1" fontId="12" fillId="0" borderId="0" xfId="0" applyNumberFormat="1" applyFont="1" applyAlignment="1">
      <alignment horizontal="right"/>
    </xf>
    <xf numFmtId="3" fontId="33" fillId="0" borderId="0" xfId="0" applyNumberFormat="1" applyFont="1"/>
    <xf numFmtId="0" fontId="36" fillId="0" borderId="0" xfId="0" applyFont="1" applyAlignment="1">
      <alignment vertical="center"/>
    </xf>
    <xf numFmtId="0" fontId="31" fillId="0" borderId="0" xfId="0" applyFont="1" applyAlignment="1">
      <alignment horizontal="right" vertical="top" wrapText="1"/>
    </xf>
    <xf numFmtId="0" fontId="12" fillId="0" borderId="0" xfId="0" applyFont="1" applyAlignment="1">
      <alignment wrapText="1"/>
    </xf>
    <xf numFmtId="1" fontId="4" fillId="0" borderId="0" xfId="0" applyNumberFormat="1" applyFont="1" applyAlignment="1">
      <alignment horizontal="center"/>
    </xf>
    <xf numFmtId="0" fontId="8" fillId="0" borderId="0" xfId="0" applyFont="1" applyAlignment="1">
      <alignment horizontal="center" vertical="top" wrapText="1"/>
    </xf>
    <xf numFmtId="0" fontId="0" fillId="0" borderId="0" xfId="0" applyAlignment="1">
      <alignment horizontal="left" vertical="top" wrapText="1"/>
    </xf>
    <xf numFmtId="0" fontId="4" fillId="0" borderId="0" xfId="0" applyFont="1" applyAlignment="1">
      <alignment horizontal="left" vertical="center" wrapText="1"/>
    </xf>
    <xf numFmtId="2" fontId="15" fillId="0" borderId="0" xfId="0" applyNumberFormat="1" applyFont="1" applyAlignment="1">
      <alignment horizontal="left"/>
    </xf>
    <xf numFmtId="0" fontId="11" fillId="0" borderId="0" xfId="0" quotePrefix="1" applyFont="1" applyAlignment="1">
      <alignment horizontal="right"/>
    </xf>
    <xf numFmtId="3" fontId="4" fillId="0" borderId="0" xfId="5" quotePrefix="1" applyNumberFormat="1" applyFont="1" applyBorder="1" applyAlignment="1" applyProtection="1">
      <alignment horizontal="right" vertical="center"/>
    </xf>
    <xf numFmtId="167" fontId="4" fillId="0" borderId="9" xfId="6" applyNumberFormat="1" applyFont="1" applyFill="1" applyBorder="1" applyAlignment="1" applyProtection="1">
      <alignment horizontal="center" vertical="center"/>
    </xf>
    <xf numFmtId="3" fontId="4" fillId="0" borderId="20" xfId="5" applyNumberFormat="1" applyFont="1" applyBorder="1" applyAlignment="1" applyProtection="1">
      <alignment horizontal="center"/>
    </xf>
    <xf numFmtId="3" fontId="4" fillId="0" borderId="21" xfId="5" applyNumberFormat="1" applyFont="1" applyBorder="1" applyAlignment="1" applyProtection="1">
      <alignment horizontal="center"/>
    </xf>
    <xf numFmtId="0" fontId="11" fillId="0" borderId="17" xfId="0" applyFont="1" applyBorder="1"/>
    <xf numFmtId="0" fontId="0" fillId="0" borderId="0" xfId="0" applyAlignment="1">
      <alignment horizontal="left" vertical="top"/>
    </xf>
    <xf numFmtId="2" fontId="8" fillId="3" borderId="22" xfId="0" applyNumberFormat="1" applyFont="1" applyFill="1" applyBorder="1" applyAlignment="1">
      <alignment horizontal="center" vertical="center"/>
    </xf>
    <xf numFmtId="0" fontId="7" fillId="0" borderId="0" xfId="0" applyFont="1" applyAlignment="1">
      <alignment horizontal="left"/>
    </xf>
    <xf numFmtId="2" fontId="8" fillId="0" borderId="14" xfId="0" applyNumberFormat="1" applyFont="1" applyBorder="1" applyAlignment="1">
      <alignment horizontal="center"/>
    </xf>
    <xf numFmtId="2" fontId="4" fillId="0" borderId="16" xfId="0" applyNumberFormat="1" applyFont="1" applyBorder="1" applyAlignment="1">
      <alignment horizontal="center"/>
    </xf>
    <xf numFmtId="2" fontId="4" fillId="0" borderId="24" xfId="0" applyNumberFormat="1" applyFont="1" applyBorder="1" applyAlignment="1">
      <alignment horizontal="center"/>
    </xf>
    <xf numFmtId="2" fontId="4" fillId="2" borderId="19" xfId="0" applyNumberFormat="1" applyFont="1" applyFill="1" applyBorder="1" applyAlignment="1" applyProtection="1">
      <alignment horizontal="center" vertical="center"/>
      <protection locked="0"/>
    </xf>
    <xf numFmtId="1" fontId="4" fillId="2" borderId="19" xfId="0" applyNumberFormat="1" applyFont="1" applyFill="1" applyBorder="1" applyAlignment="1" applyProtection="1">
      <alignment horizontal="center" vertical="center"/>
      <protection locked="0"/>
    </xf>
    <xf numFmtId="0" fontId="4" fillId="0" borderId="4" xfId="0" applyFont="1" applyBorder="1" applyAlignment="1">
      <alignment horizontal="left" wrapText="1"/>
    </xf>
    <xf numFmtId="0" fontId="4" fillId="0" borderId="0" xfId="0" applyFont="1" applyAlignment="1">
      <alignment horizontal="right" vertical="top" wrapText="1"/>
    </xf>
    <xf numFmtId="0" fontId="8" fillId="0" borderId="17" xfId="0" applyFont="1" applyBorder="1" applyAlignment="1">
      <alignment horizontal="center"/>
    </xf>
    <xf numFmtId="0" fontId="5" fillId="0" borderId="0" xfId="0" applyFont="1" applyAlignment="1">
      <alignment vertical="center"/>
    </xf>
    <xf numFmtId="3" fontId="8" fillId="0" borderId="12" xfId="0" applyNumberFormat="1" applyFont="1" applyBorder="1" applyAlignment="1">
      <alignment horizontal="right" vertical="center"/>
    </xf>
    <xf numFmtId="0" fontId="6" fillId="0" borderId="3" xfId="0" applyFont="1" applyBorder="1" applyAlignment="1">
      <alignment vertical="center"/>
    </xf>
    <xf numFmtId="168" fontId="4" fillId="0" borderId="9" xfId="5" applyNumberFormat="1" applyFont="1" applyBorder="1" applyAlignment="1" applyProtection="1">
      <alignment horizontal="center" vertical="center"/>
    </xf>
    <xf numFmtId="168" fontId="4" fillId="0" borderId="9" xfId="5" applyNumberFormat="1" applyFont="1" applyFill="1" applyBorder="1" applyAlignment="1" applyProtection="1">
      <alignment horizontal="center"/>
    </xf>
    <xf numFmtId="168" fontId="4" fillId="0" borderId="9" xfId="5" applyNumberFormat="1" applyFont="1" applyBorder="1" applyAlignment="1" applyProtection="1">
      <alignment horizontal="center"/>
    </xf>
    <xf numFmtId="0" fontId="39" fillId="0" borderId="3" xfId="0" applyFont="1" applyBorder="1" applyAlignment="1">
      <alignment horizontal="right"/>
    </xf>
    <xf numFmtId="2" fontId="39" fillId="0" borderId="0" xfId="0" applyNumberFormat="1" applyFont="1" applyAlignment="1">
      <alignment horizontal="right"/>
    </xf>
    <xf numFmtId="2" fontId="39" fillId="0" borderId="0" xfId="0" quotePrefix="1" applyNumberFormat="1" applyFont="1" applyAlignment="1">
      <alignment horizontal="center"/>
    </xf>
    <xf numFmtId="2" fontId="39" fillId="0" borderId="0" xfId="0" applyNumberFormat="1" applyFont="1" applyAlignment="1">
      <alignment horizontal="center"/>
    </xf>
    <xf numFmtId="0" fontId="39" fillId="0" borderId="0" xfId="0" applyFont="1"/>
    <xf numFmtId="3" fontId="39" fillId="0" borderId="0" xfId="0" applyNumberFormat="1" applyFont="1" applyAlignment="1">
      <alignment horizontal="center"/>
    </xf>
    <xf numFmtId="0" fontId="39" fillId="0" borderId="0" xfId="0" applyFont="1" applyAlignment="1">
      <alignment horizontal="center"/>
    </xf>
    <xf numFmtId="3" fontId="39" fillId="0" borderId="4" xfId="0" applyNumberFormat="1" applyFont="1" applyBorder="1"/>
    <xf numFmtId="0" fontId="40" fillId="0" borderId="0" xfId="0" applyFont="1"/>
    <xf numFmtId="0" fontId="41" fillId="0" borderId="0" xfId="0" applyFont="1"/>
    <xf numFmtId="0" fontId="39" fillId="0" borderId="4" xfId="0" applyFont="1" applyBorder="1" applyAlignment="1">
      <alignment horizontal="center"/>
    </xf>
    <xf numFmtId="0" fontId="39" fillId="0" borderId="3" xfId="0" applyFont="1" applyBorder="1"/>
    <xf numFmtId="3" fontId="39" fillId="0" borderId="9" xfId="5" applyNumberFormat="1" applyFont="1" applyFill="1" applyBorder="1" applyAlignment="1" applyProtection="1">
      <alignment horizontal="center"/>
    </xf>
    <xf numFmtId="4" fontId="39" fillId="2" borderId="9" xfId="5" applyNumberFormat="1" applyFont="1" applyFill="1" applyBorder="1" applyAlignment="1" applyProtection="1">
      <alignment horizontal="center"/>
      <protection locked="0"/>
    </xf>
    <xf numFmtId="3" fontId="39" fillId="0" borderId="9" xfId="5" applyNumberFormat="1" applyFont="1" applyBorder="1" applyAlignment="1" applyProtection="1">
      <alignment horizontal="center"/>
    </xf>
    <xf numFmtId="0" fontId="41" fillId="0" borderId="0" xfId="0" applyFont="1" applyAlignment="1">
      <alignment horizontal="left" readingOrder="1"/>
    </xf>
    <xf numFmtId="0" fontId="42" fillId="0" borderId="3" xfId="0" applyFont="1" applyBorder="1"/>
    <xf numFmtId="1" fontId="39" fillId="0" borderId="4" xfId="0" applyNumberFormat="1" applyFont="1" applyBorder="1" applyAlignment="1">
      <alignment horizontal="right"/>
    </xf>
    <xf numFmtId="3" fontId="39" fillId="0" borderId="7" xfId="0" applyNumberFormat="1" applyFont="1" applyBorder="1"/>
    <xf numFmtId="2" fontId="39" fillId="0" borderId="0" xfId="0" applyNumberFormat="1" applyFont="1" applyAlignment="1">
      <alignment horizontal="left"/>
    </xf>
    <xf numFmtId="4" fontId="4" fillId="0" borderId="9" xfId="5" quotePrefix="1" applyNumberFormat="1" applyFont="1" applyBorder="1" applyAlignment="1" applyProtection="1">
      <alignment horizontal="center" vertical="center"/>
    </xf>
    <xf numFmtId="0" fontId="28" fillId="0" borderId="3" xfId="0" applyFont="1" applyBorder="1" applyAlignment="1">
      <alignment vertical="top"/>
    </xf>
    <xf numFmtId="0" fontId="28" fillId="0" borderId="11" xfId="0" applyFont="1" applyBorder="1" applyAlignment="1">
      <alignment vertical="top"/>
    </xf>
    <xf numFmtId="0" fontId="4" fillId="0" borderId="3" xfId="0" applyFont="1" applyBorder="1" applyAlignment="1">
      <alignment vertical="top"/>
    </xf>
    <xf numFmtId="2" fontId="14" fillId="0" borderId="0" xfId="0" applyNumberFormat="1" applyFont="1" applyAlignment="1">
      <alignment horizontal="left"/>
    </xf>
    <xf numFmtId="0" fontId="14" fillId="0" borderId="6" xfId="0" applyFont="1" applyBorder="1"/>
    <xf numFmtId="3" fontId="4" fillId="0" borderId="0" xfId="0" applyNumberFormat="1" applyFont="1" applyAlignment="1">
      <alignment wrapText="1"/>
    </xf>
    <xf numFmtId="0" fontId="0" fillId="0" borderId="0" xfId="0" applyAlignment="1">
      <alignment vertical="center" wrapText="1"/>
    </xf>
    <xf numFmtId="3" fontId="4" fillId="0" borderId="0" xfId="0" applyNumberFormat="1" applyFont="1" applyAlignment="1">
      <alignment horizontal="right" vertical="center"/>
    </xf>
    <xf numFmtId="3" fontId="8" fillId="0" borderId="0" xfId="0" applyNumberFormat="1" applyFont="1" applyAlignment="1">
      <alignment horizontal="right" vertical="center"/>
    </xf>
    <xf numFmtId="3" fontId="8" fillId="0" borderId="0" xfId="0" applyNumberFormat="1" applyFont="1" applyAlignment="1">
      <alignment horizontal="right"/>
    </xf>
    <xf numFmtId="0" fontId="0" fillId="0" borderId="4" xfId="0" applyBorder="1" applyAlignment="1">
      <alignment vertical="center"/>
    </xf>
    <xf numFmtId="3" fontId="0" fillId="0" borderId="12" xfId="0" applyNumberFormat="1" applyBorder="1" applyAlignment="1">
      <alignment vertical="center"/>
    </xf>
    <xf numFmtId="0" fontId="4" fillId="0" borderId="2" xfId="0" applyFont="1" applyBorder="1" applyAlignment="1">
      <alignment horizontal="left" vertical="center"/>
    </xf>
    <xf numFmtId="0" fontId="0" fillId="0" borderId="10" xfId="0" applyBorder="1" applyAlignment="1">
      <alignment horizontal="left" vertical="center"/>
    </xf>
    <xf numFmtId="0" fontId="4" fillId="0" borderId="3" xfId="0" applyFont="1" applyBorder="1" applyAlignment="1">
      <alignment horizontal="left" vertical="center"/>
    </xf>
    <xf numFmtId="0" fontId="0" fillId="0" borderId="0" xfId="0" applyAlignment="1">
      <alignment horizontal="left" vertical="center"/>
    </xf>
    <xf numFmtId="3" fontId="4" fillId="0" borderId="15" xfId="0" applyNumberFormat="1" applyFont="1" applyBorder="1" applyAlignment="1">
      <alignment horizontal="center" vertical="center"/>
    </xf>
    <xf numFmtId="3" fontId="4" fillId="0" borderId="14" xfId="0" applyNumberFormat="1" applyFont="1" applyBorder="1" applyAlignment="1">
      <alignment horizontal="center" vertical="center"/>
    </xf>
    <xf numFmtId="0" fontId="4" fillId="0" borderId="3" xfId="0" applyFont="1" applyBorder="1" applyAlignment="1">
      <alignment horizontal="center"/>
    </xf>
    <xf numFmtId="0" fontId="4" fillId="0" borderId="11" xfId="0" applyFont="1" applyBorder="1" applyAlignment="1">
      <alignment horizontal="center"/>
    </xf>
    <xf numFmtId="0" fontId="26" fillId="0" borderId="0" xfId="0" applyFont="1" applyAlignment="1">
      <alignment vertical="center" wrapText="1"/>
    </xf>
    <xf numFmtId="0" fontId="26" fillId="0" borderId="4" xfId="0" applyFont="1" applyBorder="1" applyAlignment="1">
      <alignment vertical="center" wrapText="1"/>
    </xf>
    <xf numFmtId="0" fontId="11" fillId="0" borderId="0" xfId="0" applyFont="1" applyAlignment="1">
      <alignment horizontal="left" vertical="center"/>
    </xf>
    <xf numFmtId="0" fontId="4" fillId="0" borderId="0" xfId="0" applyFont="1" applyAlignment="1">
      <alignment horizontal="justify" wrapText="1"/>
    </xf>
    <xf numFmtId="3" fontId="4" fillId="4" borderId="9" xfId="5" applyNumberFormat="1" applyFont="1" applyFill="1" applyBorder="1" applyAlignment="1" applyProtection="1">
      <alignment horizontal="center" vertical="center"/>
      <protection locked="0"/>
    </xf>
    <xf numFmtId="0" fontId="9" fillId="0" borderId="3" xfId="0" applyFont="1" applyBorder="1" applyAlignment="1">
      <alignment vertical="top"/>
    </xf>
    <xf numFmtId="3" fontId="4" fillId="5" borderId="9" xfId="5" applyNumberFormat="1" applyFont="1" applyFill="1" applyBorder="1" applyAlignment="1" applyProtection="1">
      <alignment horizontal="center" vertical="center"/>
    </xf>
    <xf numFmtId="0" fontId="4" fillId="3" borderId="10" xfId="0" applyFont="1" applyFill="1" applyBorder="1" applyAlignment="1">
      <alignment wrapText="1"/>
    </xf>
    <xf numFmtId="0" fontId="4" fillId="0" borderId="10" xfId="0" applyFont="1" applyBorder="1" applyAlignment="1">
      <alignment wrapText="1"/>
    </xf>
    <xf numFmtId="0" fontId="4" fillId="0" borderId="0" xfId="0" applyFont="1" applyAlignment="1">
      <alignment horizontal="justify" vertical="center" wrapText="1"/>
    </xf>
    <xf numFmtId="0" fontId="4" fillId="0" borderId="10" xfId="0" applyFont="1" applyBorder="1" applyAlignment="1">
      <alignment horizontal="right" vertical="top" wrapText="1"/>
    </xf>
    <xf numFmtId="1" fontId="4" fillId="0" borderId="9" xfId="0" applyNumberFormat="1" applyFont="1" applyBorder="1" applyAlignment="1">
      <alignment horizontal="center"/>
    </xf>
    <xf numFmtId="0" fontId="11" fillId="0" borderId="0" xfId="0" applyFont="1" applyAlignment="1">
      <alignment horizontal="center" vertical="center"/>
    </xf>
    <xf numFmtId="3" fontId="11" fillId="0" borderId="4" xfId="0" applyNumberFormat="1" applyFont="1" applyBorder="1" applyAlignment="1">
      <alignment horizontal="center" vertical="center"/>
    </xf>
    <xf numFmtId="0" fontId="0" fillId="0" borderId="0" xfId="0"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1" fillId="0" borderId="4" xfId="0" applyFont="1" applyBorder="1" applyAlignment="1">
      <alignment horizontal="center" vertical="center"/>
    </xf>
    <xf numFmtId="3" fontId="4" fillId="4" borderId="9" xfId="5" applyNumberFormat="1" applyFont="1" applyFill="1" applyBorder="1" applyAlignment="1" applyProtection="1">
      <alignment horizontal="center"/>
      <protection locked="0"/>
    </xf>
    <xf numFmtId="0" fontId="10" fillId="0" borderId="3" xfId="0" applyFont="1" applyBorder="1" applyAlignment="1">
      <alignment wrapText="1"/>
    </xf>
    <xf numFmtId="0" fontId="10" fillId="0" borderId="0" xfId="0" applyFont="1" applyAlignment="1">
      <alignment wrapText="1"/>
    </xf>
    <xf numFmtId="0" fontId="14" fillId="0" borderId="0" xfId="0" applyFont="1" applyAlignment="1">
      <alignment horizontal="left" wrapText="1"/>
    </xf>
    <xf numFmtId="0" fontId="10" fillId="0" borderId="3" xfId="0" applyFont="1" applyBorder="1" applyAlignment="1">
      <alignment horizontal="left" vertical="center"/>
    </xf>
    <xf numFmtId="0" fontId="14" fillId="0" borderId="0" xfId="0" applyFont="1" applyAlignment="1">
      <alignment wrapText="1"/>
    </xf>
    <xf numFmtId="2" fontId="4" fillId="0" borderId="0" xfId="0" applyNumberFormat="1" applyFont="1" applyAlignment="1">
      <alignment vertical="top"/>
    </xf>
    <xf numFmtId="0" fontId="10" fillId="0" borderId="0" xfId="0" applyFont="1" applyAlignment="1">
      <alignment horizontal="left" wrapText="1"/>
    </xf>
    <xf numFmtId="2" fontId="4" fillId="0" borderId="10" xfId="0" applyNumberFormat="1" applyFont="1" applyBorder="1"/>
    <xf numFmtId="0" fontId="10" fillId="0" borderId="30" xfId="0" applyFont="1" applyBorder="1" applyAlignment="1">
      <alignment horizontal="left" vertical="top"/>
    </xf>
    <xf numFmtId="0" fontId="10" fillId="0" borderId="13" xfId="0" applyFont="1" applyBorder="1" applyAlignment="1">
      <alignment wrapText="1"/>
    </xf>
    <xf numFmtId="2" fontId="4" fillId="0" borderId="13" xfId="0" applyNumberFormat="1" applyFont="1" applyBorder="1"/>
    <xf numFmtId="0" fontId="4" fillId="0" borderId="13" xfId="0" applyFont="1" applyBorder="1" applyAlignment="1">
      <alignment horizontal="center"/>
    </xf>
    <xf numFmtId="2" fontId="4" fillId="0" borderId="13" xfId="0" applyNumberFormat="1" applyFont="1" applyBorder="1" applyAlignment="1">
      <alignment horizontal="center"/>
    </xf>
    <xf numFmtId="0" fontId="4" fillId="0" borderId="13" xfId="0" applyFont="1" applyBorder="1"/>
    <xf numFmtId="3" fontId="4" fillId="0" borderId="22" xfId="0" applyNumberFormat="1" applyFont="1" applyBorder="1"/>
    <xf numFmtId="0" fontId="10" fillId="0" borderId="30" xfId="0" applyFont="1" applyBorder="1" applyAlignment="1">
      <alignment horizontal="left"/>
    </xf>
    <xf numFmtId="0" fontId="14" fillId="0" borderId="13" xfId="0" applyFont="1" applyBorder="1" applyAlignment="1">
      <alignment wrapText="1"/>
    </xf>
    <xf numFmtId="0" fontId="10" fillId="0" borderId="30" xfId="0" applyFont="1" applyBorder="1"/>
    <xf numFmtId="0" fontId="8" fillId="0" borderId="13" xfId="0" applyFont="1" applyBorder="1"/>
    <xf numFmtId="0" fontId="4" fillId="0" borderId="10" xfId="0" applyFont="1" applyBorder="1" applyAlignment="1">
      <alignment horizontal="left"/>
    </xf>
    <xf numFmtId="0" fontId="4" fillId="0" borderId="10" xfId="0" applyFont="1" applyBorder="1" applyAlignment="1">
      <alignment horizontal="left" wrapText="1"/>
    </xf>
    <xf numFmtId="2" fontId="4" fillId="0" borderId="13" xfId="0" applyNumberFormat="1" applyFont="1" applyBorder="1" applyAlignment="1">
      <alignment horizontal="right"/>
    </xf>
    <xf numFmtId="2" fontId="4" fillId="0" borderId="13" xfId="0" quotePrefix="1" applyNumberFormat="1" applyFont="1" applyBorder="1" applyAlignment="1">
      <alignment horizontal="center"/>
    </xf>
    <xf numFmtId="0" fontId="4" fillId="0" borderId="13" xfId="0" applyFont="1" applyBorder="1" applyAlignment="1">
      <alignment horizontal="left" vertical="center" wrapText="1"/>
    </xf>
    <xf numFmtId="0" fontId="4" fillId="0" borderId="13" xfId="0" applyFont="1" applyBorder="1" applyAlignment="1">
      <alignment horizontal="right"/>
    </xf>
    <xf numFmtId="9" fontId="4" fillId="0" borderId="0" xfId="6" applyFont="1" applyBorder="1" applyAlignment="1" applyProtection="1">
      <alignment horizontal="center" vertical="center"/>
    </xf>
    <xf numFmtId="2" fontId="4" fillId="0" borderId="0" xfId="0" quotePrefix="1" applyNumberFormat="1" applyFont="1" applyAlignment="1">
      <alignment horizontal="center" vertical="center"/>
    </xf>
    <xf numFmtId="0" fontId="10" fillId="0" borderId="3" xfId="0" applyFont="1" applyBorder="1" applyAlignment="1">
      <alignment vertical="center" wrapText="1"/>
    </xf>
    <xf numFmtId="0" fontId="14" fillId="0" borderId="0" xfId="0" applyFont="1" applyAlignment="1">
      <alignment horizontal="left"/>
    </xf>
    <xf numFmtId="0" fontId="43" fillId="0" borderId="0" xfId="0" applyFont="1"/>
    <xf numFmtId="0" fontId="14" fillId="0" borderId="0" xfId="0" applyFont="1"/>
    <xf numFmtId="3" fontId="14" fillId="0" borderId="0" xfId="5" applyNumberFormat="1" applyFont="1" applyBorder="1" applyAlignment="1" applyProtection="1">
      <alignment horizontal="center"/>
    </xf>
    <xf numFmtId="0" fontId="14" fillId="0" borderId="0" xfId="0" applyFont="1" applyAlignment="1">
      <alignment horizontal="left" vertical="center"/>
    </xf>
    <xf numFmtId="0" fontId="14" fillId="0" borderId="0" xfId="0" applyFont="1" applyAlignment="1">
      <alignment vertical="center"/>
    </xf>
    <xf numFmtId="9" fontId="8" fillId="0" borderId="23" xfId="6" applyFont="1" applyBorder="1" applyAlignment="1" applyProtection="1">
      <alignment horizontal="center" vertical="center"/>
    </xf>
    <xf numFmtId="0" fontId="10" fillId="0" borderId="0" xfId="0" applyFont="1" applyAlignment="1">
      <alignment vertical="center" wrapText="1"/>
    </xf>
    <xf numFmtId="0" fontId="5" fillId="0" borderId="2" xfId="0" applyFont="1" applyBorder="1" applyAlignment="1">
      <alignment vertical="top"/>
    </xf>
    <xf numFmtId="0" fontId="5" fillId="0" borderId="10" xfId="0" applyFont="1" applyBorder="1" applyAlignment="1">
      <alignment vertical="top"/>
    </xf>
    <xf numFmtId="0" fontId="4" fillId="0" borderId="0" xfId="0" applyFont="1" applyAlignment="1">
      <alignment horizontal="right" vertical="center" wrapText="1"/>
    </xf>
    <xf numFmtId="0" fontId="14" fillId="0" borderId="0" xfId="0" applyFont="1" applyAlignment="1">
      <alignment vertical="top"/>
    </xf>
    <xf numFmtId="3" fontId="4" fillId="0" borderId="0" xfId="5" applyNumberFormat="1" applyFont="1" applyFill="1" applyBorder="1" applyAlignment="1" applyProtection="1">
      <alignment horizontal="center" vertical="center"/>
    </xf>
    <xf numFmtId="0" fontId="44" fillId="0" borderId="0" xfId="0" applyFont="1" applyAlignment="1">
      <alignment vertical="top" wrapText="1"/>
    </xf>
    <xf numFmtId="0" fontId="27" fillId="0" borderId="0" xfId="0" applyFont="1" applyAlignment="1">
      <alignment vertical="top" wrapText="1"/>
    </xf>
    <xf numFmtId="1" fontId="4" fillId="2" borderId="9" xfId="0" applyNumberFormat="1" applyFont="1" applyFill="1" applyBorder="1" applyAlignment="1" applyProtection="1">
      <alignment horizontal="left"/>
      <protection locked="0"/>
    </xf>
    <xf numFmtId="1" fontId="4" fillId="0" borderId="0" xfId="0" applyNumberFormat="1" applyFont="1" applyAlignment="1" applyProtection="1">
      <alignment horizontal="left"/>
      <protection locked="0"/>
    </xf>
    <xf numFmtId="1" fontId="4" fillId="0" borderId="0" xfId="0" applyNumberFormat="1" applyFont="1" applyAlignment="1" applyProtection="1">
      <alignment horizontal="center"/>
      <protection locked="0"/>
    </xf>
    <xf numFmtId="2" fontId="4" fillId="0" borderId="0" xfId="0" applyNumberFormat="1" applyFont="1" applyAlignment="1" applyProtection="1">
      <alignment horizontal="center"/>
      <protection locked="0"/>
    </xf>
    <xf numFmtId="3" fontId="4" fillId="0" borderId="4" xfId="0" applyNumberFormat="1" applyFont="1" applyBorder="1" applyAlignment="1">
      <alignment horizontal="right" vertical="center"/>
    </xf>
    <xf numFmtId="167" fontId="4" fillId="0" borderId="14" xfId="6" applyNumberFormat="1" applyFont="1" applyBorder="1" applyAlignment="1" applyProtection="1">
      <alignment horizontal="right" vertical="center"/>
    </xf>
    <xf numFmtId="0" fontId="5" fillId="0" borderId="0" xfId="0" applyFont="1" applyAlignment="1">
      <alignment vertical="center" wrapText="1"/>
    </xf>
    <xf numFmtId="0" fontId="4" fillId="0" borderId="0" xfId="0" quotePrefix="1" applyFont="1" applyAlignment="1">
      <alignment vertical="center"/>
    </xf>
    <xf numFmtId="2" fontId="11" fillId="0" borderId="0" xfId="0" applyNumberFormat="1" applyFont="1" applyAlignment="1">
      <alignment horizontal="center" vertical="center" wrapText="1"/>
    </xf>
    <xf numFmtId="0" fontId="4" fillId="0" borderId="0" xfId="0" applyFont="1" applyAlignment="1">
      <alignment horizontal="center" vertical="top"/>
    </xf>
    <xf numFmtId="167" fontId="4" fillId="4" borderId="14" xfId="6" applyNumberFormat="1" applyFont="1" applyFill="1" applyBorder="1" applyAlignment="1" applyProtection="1">
      <alignment horizontal="right" vertical="center"/>
      <protection locked="0"/>
    </xf>
    <xf numFmtId="0" fontId="0" fillId="0" borderId="0" xfId="0" quotePrefix="1" applyAlignment="1">
      <alignment vertical="top" wrapText="1"/>
    </xf>
    <xf numFmtId="0" fontId="0" fillId="6" borderId="0" xfId="0" applyFill="1" applyAlignment="1">
      <alignment vertical="top" wrapText="1"/>
    </xf>
    <xf numFmtId="0" fontId="4" fillId="6" borderId="0" xfId="0" applyFont="1" applyFill="1" applyAlignment="1">
      <alignment vertical="top" wrapText="1"/>
    </xf>
    <xf numFmtId="3" fontId="4" fillId="4" borderId="14" xfId="0" applyNumberFormat="1" applyFont="1" applyFill="1" applyBorder="1" applyAlignment="1">
      <alignment horizontal="right" vertical="center"/>
    </xf>
    <xf numFmtId="0" fontId="4" fillId="0" borderId="0" xfId="0" applyFont="1" applyAlignment="1">
      <alignment vertical="center" wrapText="1"/>
    </xf>
    <xf numFmtId="0" fontId="4" fillId="0" borderId="0" xfId="0" applyFont="1" applyAlignment="1">
      <alignment horizontal="left" vertical="center" wrapText="1"/>
    </xf>
    <xf numFmtId="0" fontId="30" fillId="0" borderId="4" xfId="0" applyFont="1" applyBorder="1" applyAlignment="1">
      <alignment horizontal="left" vertical="top" wrapText="1"/>
    </xf>
    <xf numFmtId="0" fontId="4" fillId="3" borderId="10" xfId="0" applyFont="1" applyFill="1" applyBorder="1" applyAlignment="1">
      <alignment wrapText="1"/>
    </xf>
    <xf numFmtId="0" fontId="4" fillId="0" borderId="10" xfId="0" applyFont="1" applyBorder="1" applyAlignment="1">
      <alignment wrapText="1"/>
    </xf>
    <xf numFmtId="0" fontId="4" fillId="2" borderId="25" xfId="0" applyFont="1" applyFill="1" applyBorder="1" applyProtection="1">
      <protection locked="0"/>
    </xf>
    <xf numFmtId="0" fontId="0" fillId="0" borderId="25" xfId="0" applyBorder="1" applyProtection="1">
      <protection locked="0"/>
    </xf>
    <xf numFmtId="0" fontId="4" fillId="2" borderId="25" xfId="0" applyFont="1" applyFill="1" applyBorder="1" applyAlignment="1" applyProtection="1">
      <alignment horizontal="left"/>
      <protection locked="0"/>
    </xf>
    <xf numFmtId="0" fontId="4" fillId="0" borderId="0" xfId="0" applyFont="1" applyAlignment="1">
      <alignment vertical="top" wrapText="1"/>
    </xf>
    <xf numFmtId="2" fontId="15" fillId="0" borderId="0" xfId="0" applyNumberFormat="1" applyFont="1" applyAlignment="1">
      <alignment horizontal="left" vertical="top" wrapText="1"/>
    </xf>
    <xf numFmtId="0" fontId="38" fillId="0" borderId="6" xfId="0" applyFont="1" applyBorder="1" applyAlignment="1">
      <alignment wrapText="1"/>
    </xf>
    <xf numFmtId="0" fontId="4" fillId="0" borderId="0" xfId="0" applyFont="1" applyAlignment="1">
      <alignment horizontal="justify" vertical="center" wrapText="1"/>
    </xf>
    <xf numFmtId="0" fontId="4" fillId="0" borderId="4" xfId="0" applyFont="1" applyBorder="1" applyAlignment="1">
      <alignment horizontal="justify" vertical="center" wrapText="1"/>
    </xf>
    <xf numFmtId="0" fontId="4" fillId="0" borderId="0" xfId="0" applyFont="1" applyAlignment="1">
      <alignment horizontal="center" vertical="center" wrapText="1"/>
    </xf>
    <xf numFmtId="0" fontId="4" fillId="0" borderId="4" xfId="0" applyFont="1" applyBorder="1" applyAlignment="1">
      <alignment vertical="center" wrapText="1"/>
    </xf>
    <xf numFmtId="0" fontId="4" fillId="0" borderId="0" xfId="0" applyFont="1" applyAlignment="1">
      <alignment horizontal="right" vertical="center" wrapText="1"/>
    </xf>
    <xf numFmtId="0" fontId="4" fillId="0" borderId="0" xfId="0" applyFont="1" applyAlignment="1">
      <alignment horizontal="left" wrapText="1"/>
    </xf>
    <xf numFmtId="0" fontId="4" fillId="0" borderId="4" xfId="0" applyFont="1" applyBorder="1" applyAlignment="1">
      <alignment horizontal="left" wrapText="1"/>
    </xf>
    <xf numFmtId="0" fontId="12" fillId="0" borderId="0" xfId="0" applyFont="1" applyAlignment="1">
      <alignment horizontal="right" textRotation="90"/>
    </xf>
    <xf numFmtId="0" fontId="0" fillId="0" borderId="0" xfId="0" applyAlignment="1">
      <alignment vertical="center" wrapText="1"/>
    </xf>
    <xf numFmtId="0" fontId="8" fillId="0" borderId="0" xfId="0" applyFont="1" applyAlignment="1">
      <alignment horizontal="right" vertical="center" wrapText="1"/>
    </xf>
    <xf numFmtId="0" fontId="0" fillId="0" borderId="0" xfId="0" applyAlignment="1">
      <alignment vertical="center"/>
    </xf>
    <xf numFmtId="0" fontId="0" fillId="0" borderId="26" xfId="0" applyBorder="1" applyAlignment="1">
      <alignment vertical="center"/>
    </xf>
    <xf numFmtId="0" fontId="4" fillId="0" borderId="10" xfId="0" applyFont="1" applyBorder="1" applyAlignment="1">
      <alignment vertical="center" wrapText="1"/>
    </xf>
    <xf numFmtId="0" fontId="4" fillId="3" borderId="6" xfId="0" applyFont="1" applyFill="1" applyBorder="1" applyAlignment="1">
      <alignment wrapText="1"/>
    </xf>
    <xf numFmtId="0" fontId="4" fillId="0" borderId="6" xfId="0" applyFont="1" applyBorder="1" applyAlignment="1">
      <alignment wrapText="1"/>
    </xf>
    <xf numFmtId="0" fontId="4" fillId="0" borderId="27" xfId="0" applyFont="1" applyBorder="1" applyAlignment="1">
      <alignment wrapText="1"/>
    </xf>
    <xf numFmtId="0" fontId="4" fillId="0" borderId="0" xfId="0" applyFont="1" applyAlignment="1">
      <alignment wrapText="1"/>
    </xf>
    <xf numFmtId="0" fontId="4" fillId="0" borderId="4" xfId="0" applyFont="1" applyBorder="1" applyAlignment="1">
      <alignment wrapText="1"/>
    </xf>
    <xf numFmtId="0" fontId="15" fillId="0" borderId="10" xfId="0" applyFont="1" applyBorder="1" applyAlignment="1">
      <alignment horizontal="left" wrapText="1"/>
    </xf>
    <xf numFmtId="0" fontId="15" fillId="0" borderId="5" xfId="0" applyFont="1" applyBorder="1" applyAlignment="1">
      <alignment horizontal="left" wrapText="1"/>
    </xf>
    <xf numFmtId="0" fontId="0" fillId="0" borderId="0" xfId="0" applyAlignment="1">
      <alignment horizontal="center" vertical="center" wrapText="1"/>
    </xf>
    <xf numFmtId="0" fontId="26" fillId="0" borderId="0" xfId="0" applyFont="1" applyAlignment="1">
      <alignment horizontal="left" vertical="top" wrapText="1" readingOrder="1"/>
    </xf>
    <xf numFmtId="0" fontId="26" fillId="0" borderId="4" xfId="0" applyFont="1" applyBorder="1" applyAlignment="1">
      <alignment horizontal="left" vertical="top" wrapText="1" readingOrder="1"/>
    </xf>
    <xf numFmtId="0" fontId="4" fillId="0" borderId="10" xfId="0" applyFont="1"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4" fillId="0" borderId="0" xfId="0" applyFont="1" applyAlignment="1">
      <alignment horizontal="center" wrapText="1"/>
    </xf>
    <xf numFmtId="0" fontId="39" fillId="0" borderId="0" xfId="0" applyFont="1" applyAlignment="1">
      <alignment horizontal="center" wrapText="1"/>
    </xf>
    <xf numFmtId="0" fontId="26" fillId="0" borderId="0" xfId="0" applyFont="1" applyAlignment="1">
      <alignment vertical="top" wrapText="1" readingOrder="1"/>
    </xf>
    <xf numFmtId="0" fontId="26" fillId="0" borderId="4" xfId="0" applyFont="1" applyBorder="1" applyAlignment="1">
      <alignment vertical="top" wrapText="1" readingOrder="1"/>
    </xf>
    <xf numFmtId="0" fontId="11" fillId="0" borderId="0" xfId="0" applyFont="1" applyAlignment="1">
      <alignment vertical="center" wrapText="1"/>
    </xf>
    <xf numFmtId="0" fontId="11" fillId="0" borderId="4"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4" fillId="3" borderId="0" xfId="0" applyFont="1" applyFill="1" applyAlignment="1">
      <alignment wrapText="1"/>
    </xf>
    <xf numFmtId="0" fontId="5" fillId="0" borderId="6" xfId="0" applyFont="1" applyBorder="1" applyAlignment="1">
      <alignment wrapText="1"/>
    </xf>
    <xf numFmtId="1" fontId="4" fillId="2" borderId="9" xfId="0" applyNumberFormat="1" applyFont="1" applyFill="1" applyBorder="1" applyAlignment="1" applyProtection="1">
      <alignment horizontal="left"/>
      <protection locked="0"/>
    </xf>
    <xf numFmtId="0" fontId="0" fillId="0" borderId="0" xfId="0" applyAlignment="1">
      <alignment wrapText="1"/>
    </xf>
    <xf numFmtId="0" fontId="14" fillId="0" borderId="0" xfId="0" applyFont="1" applyAlignment="1">
      <alignment horizontal="left" wrapText="1"/>
    </xf>
    <xf numFmtId="0" fontId="14" fillId="0" borderId="0" xfId="0" applyFont="1" applyAlignment="1">
      <alignment horizontal="left" vertical="center" wrapText="1"/>
    </xf>
    <xf numFmtId="0" fontId="14" fillId="0" borderId="0" xfId="0" applyFont="1" applyAlignment="1">
      <alignment vertical="top" wrapText="1"/>
    </xf>
    <xf numFmtId="0" fontId="4" fillId="0" borderId="4" xfId="0" applyFont="1" applyBorder="1" applyAlignment="1">
      <alignment horizontal="right" vertical="center" wrapText="1"/>
    </xf>
    <xf numFmtId="0" fontId="0" fillId="0" borderId="0" xfId="0" applyAlignment="1">
      <alignment horizontal="left" vertical="center" wrapText="1"/>
    </xf>
    <xf numFmtId="0" fontId="10" fillId="0" borderId="3" xfId="0" applyFont="1" applyBorder="1" applyAlignment="1">
      <alignment horizontal="left" wrapText="1"/>
    </xf>
    <xf numFmtId="0" fontId="10" fillId="0" borderId="0" xfId="0" applyFont="1" applyAlignment="1">
      <alignment horizontal="left" wrapText="1"/>
    </xf>
    <xf numFmtId="2" fontId="4" fillId="2" borderId="9" xfId="0" applyNumberFormat="1" applyFont="1" applyFill="1" applyBorder="1" applyAlignment="1" applyProtection="1">
      <alignment horizontal="center" vertical="center"/>
      <protection locked="0"/>
    </xf>
    <xf numFmtId="2" fontId="4" fillId="2" borderId="31" xfId="0" applyNumberFormat="1" applyFont="1" applyFill="1" applyBorder="1" applyAlignment="1" applyProtection="1">
      <alignment horizontal="center" vertical="center"/>
      <protection locked="0"/>
    </xf>
    <xf numFmtId="0" fontId="5" fillId="0" borderId="2" xfId="0" applyFont="1" applyBorder="1" applyAlignment="1">
      <alignment vertical="center" wrapText="1"/>
    </xf>
    <xf numFmtId="0" fontId="5" fillId="0" borderId="10" xfId="0" applyFont="1" applyBorder="1" applyAlignment="1">
      <alignment vertical="center" wrapText="1"/>
    </xf>
    <xf numFmtId="0" fontId="4" fillId="0" borderId="17" xfId="0" applyFont="1" applyBorder="1" applyAlignment="1">
      <alignment horizontal="left" vertical="center" wrapText="1"/>
    </xf>
    <xf numFmtId="0" fontId="8" fillId="0" borderId="0" xfId="0" applyFont="1" applyAlignment="1">
      <alignment horizontal="right" wrapText="1"/>
    </xf>
    <xf numFmtId="0" fontId="11" fillId="0" borderId="10" xfId="0" applyFont="1" applyBorder="1" applyAlignment="1">
      <alignment wrapText="1"/>
    </xf>
    <xf numFmtId="0" fontId="4" fillId="0" borderId="10" xfId="0" applyFont="1" applyBorder="1" applyAlignment="1">
      <alignment horizontal="center" vertical="top" wrapText="1"/>
    </xf>
    <xf numFmtId="0" fontId="10" fillId="0" borderId="2" xfId="0" applyFont="1" applyBorder="1" applyAlignment="1">
      <alignment vertical="center" wrapText="1"/>
    </xf>
    <xf numFmtId="0" fontId="10" fillId="0" borderId="10" xfId="0" applyFont="1" applyBorder="1" applyAlignment="1">
      <alignment vertical="center" wrapText="1"/>
    </xf>
    <xf numFmtId="0" fontId="4" fillId="0" borderId="3" xfId="0" applyFont="1" applyBorder="1" applyAlignment="1">
      <alignment horizontal="left" vertical="center" wrapText="1"/>
    </xf>
    <xf numFmtId="0" fontId="4" fillId="0" borderId="10" xfId="0" quotePrefix="1" applyFont="1" applyBorder="1" applyAlignment="1">
      <alignment wrapText="1"/>
    </xf>
    <xf numFmtId="0" fontId="0" fillId="0" borderId="10" xfId="0" applyBorder="1" applyAlignment="1">
      <alignment wrapText="1"/>
    </xf>
    <xf numFmtId="0" fontId="0" fillId="0" borderId="5" xfId="0" applyBorder="1" applyAlignment="1">
      <alignment wrapText="1"/>
    </xf>
    <xf numFmtId="0" fontId="4" fillId="0" borderId="4" xfId="0" applyFont="1" applyBorder="1" applyAlignment="1">
      <alignment horizontal="left" vertical="center" wrapText="1"/>
    </xf>
    <xf numFmtId="3" fontId="4" fillId="0" borderId="0" xfId="0" applyNumberFormat="1" applyFont="1" applyAlignment="1">
      <alignment wrapText="1"/>
    </xf>
    <xf numFmtId="3" fontId="4" fillId="0" borderId="4" xfId="0" applyNumberFormat="1" applyFont="1" applyBorder="1" applyAlignment="1">
      <alignment wrapText="1"/>
    </xf>
    <xf numFmtId="0" fontId="14"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top" wrapText="1"/>
    </xf>
    <xf numFmtId="0" fontId="8" fillId="0" borderId="6" xfId="0" applyFont="1" applyBorder="1" applyAlignment="1">
      <alignment horizontal="left" vertical="top" wrapText="1"/>
    </xf>
    <xf numFmtId="3" fontId="4" fillId="0" borderId="28" xfId="0" applyNumberFormat="1" applyFont="1" applyBorder="1" applyAlignment="1">
      <alignment horizontal="right" vertical="center"/>
    </xf>
    <xf numFmtId="0" fontId="0" fillId="0" borderId="27" xfId="0" applyBorder="1" applyAlignment="1">
      <alignment vertical="center"/>
    </xf>
    <xf numFmtId="3" fontId="4" fillId="0" borderId="9" xfId="0" applyNumberFormat="1" applyFont="1" applyBorder="1" applyAlignment="1">
      <alignment horizontal="right"/>
    </xf>
    <xf numFmtId="0" fontId="0" fillId="0" borderId="9" xfId="0" applyBorder="1"/>
    <xf numFmtId="3" fontId="4" fillId="0" borderId="12" xfId="0" applyNumberFormat="1" applyFont="1" applyBorder="1" applyAlignment="1">
      <alignment horizontal="right" vertical="center"/>
    </xf>
    <xf numFmtId="0" fontId="0" fillId="0" borderId="12" xfId="0" applyBorder="1" applyAlignment="1">
      <alignment vertical="center"/>
    </xf>
    <xf numFmtId="0" fontId="0" fillId="0" borderId="0" xfId="0" applyAlignment="1">
      <alignment horizontal="left" vertical="top" wrapText="1"/>
    </xf>
    <xf numFmtId="0" fontId="0" fillId="0" borderId="29" xfId="0" applyBorder="1" applyAlignment="1">
      <alignment horizontal="left" vertical="center" wrapText="1"/>
    </xf>
    <xf numFmtId="0" fontId="11" fillId="0" borderId="0" xfId="0" applyFont="1" applyAlignment="1">
      <alignment horizontal="left" vertical="center" wrapText="1"/>
    </xf>
    <xf numFmtId="0" fontId="11" fillId="0" borderId="29" xfId="0" applyFont="1" applyBorder="1" applyAlignment="1">
      <alignment horizontal="left" vertical="center" wrapText="1"/>
    </xf>
    <xf numFmtId="0" fontId="4" fillId="0" borderId="29" xfId="0" applyFont="1" applyBorder="1" applyAlignment="1">
      <alignment horizontal="left" wrapText="1"/>
    </xf>
    <xf numFmtId="0" fontId="0" fillId="0" borderId="0" xfId="0" applyFill="1" applyAlignment="1">
      <alignment vertical="top" wrapText="1"/>
    </xf>
  </cellXfs>
  <cellStyles count="7">
    <cellStyle name="dbkatalog" xfId="1" xr:uid="{00000000-0005-0000-0000-000000000000}"/>
    <cellStyle name="DB-Katalog" xfId="2" xr:uid="{00000000-0005-0000-0000-000001000000}"/>
    <cellStyle name="dbkatalog_Bv8699" xfId="3" xr:uid="{00000000-0005-0000-0000-000002000000}"/>
    <cellStyle name="DB-Katalog_Bv8699" xfId="4" xr:uid="{00000000-0005-0000-0000-000003000000}"/>
    <cellStyle name="Milliers" xfId="5" builtinId="3"/>
    <cellStyle name="Normal" xfId="0" builtinId="0"/>
    <cellStyle name="Pourcentage" xfId="6" builtinId="5"/>
  </cellStyles>
  <dxfs count="2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Lines="3" dropStyle="combo" dx="22" fmlaLink="Texte!$A$2" fmlaRange="Texte!$A$3:$A$5" sel="1" val="0"/>
</file>

<file path=xl/ctrlProps/ctrlProp2.xml><?xml version="1.0" encoding="utf-8"?>
<formControlPr xmlns="http://schemas.microsoft.com/office/spreadsheetml/2009/9/main" objectType="Drop" dropLines="5" dropStyle="combo" dx="25" fmlaLink="Texte!$B$2" fmlaRange="Texte!$A$435:$A$439" noThreeD="1" sel="1" val="0"/>
</file>

<file path=xl/ctrlProps/ctrlProp3.xml><?xml version="1.0" encoding="utf-8"?>
<formControlPr xmlns="http://schemas.microsoft.com/office/spreadsheetml/2009/9/main" objectType="Drop" dropLines="2" dropStyle="combo" dx="22" fmlaLink="Texte!$C$2" fmlaRange="Texte!$A$204:$A$205" sel="2" val="0"/>
</file>

<file path=xl/ctrlProps/ctrlProp4.xml><?xml version="1.0" encoding="utf-8"?>
<formControlPr xmlns="http://schemas.microsoft.com/office/spreadsheetml/2009/9/main" objectType="Drop" dropLines="2" dropStyle="combo" dx="25" fmlaLink="Texte!$D$2" fmlaRange="Texte!$A$204:$A$205" sel="2"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85725</xdr:rowOff>
    </xdr:from>
    <xdr:to>
      <xdr:col>2</xdr:col>
      <xdr:colOff>1154430</xdr:colOff>
      <xdr:row>0</xdr:row>
      <xdr:rowOff>430530</xdr:rowOff>
    </xdr:to>
    <xdr:pic>
      <xdr:nvPicPr>
        <xdr:cNvPr id="15840" name="Picture 15" descr="LOGO AGRIDEA-quadri-sansbase">
          <a:extLst>
            <a:ext uri="{FF2B5EF4-FFF2-40B4-BE49-F238E27FC236}">
              <a16:creationId xmlns:a16="http://schemas.microsoft.com/office/drawing/2014/main" id="{00000000-0008-0000-0000-0000E03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619125</xdr:colOff>
      <xdr:row>24</xdr:row>
      <xdr:rowOff>152400</xdr:rowOff>
    </xdr:from>
    <xdr:to>
      <xdr:col>11</xdr:col>
      <xdr:colOff>28575</xdr:colOff>
      <xdr:row>28</xdr:row>
      <xdr:rowOff>133350</xdr:rowOff>
    </xdr:to>
    <xdr:grpSp>
      <xdr:nvGrpSpPr>
        <xdr:cNvPr id="15841" name="Group 27">
          <a:extLst>
            <a:ext uri="{FF2B5EF4-FFF2-40B4-BE49-F238E27FC236}">
              <a16:creationId xmlns:a16="http://schemas.microsoft.com/office/drawing/2014/main" id="{00000000-0008-0000-0000-0000E13D0000}"/>
            </a:ext>
          </a:extLst>
        </xdr:cNvPr>
        <xdr:cNvGrpSpPr>
          <a:grpSpLocks/>
        </xdr:cNvGrpSpPr>
      </xdr:nvGrpSpPr>
      <xdr:grpSpPr bwMode="auto">
        <a:xfrm>
          <a:off x="6621780" y="5867400"/>
          <a:ext cx="177165" cy="891540"/>
          <a:chOff x="675" y="624"/>
          <a:chExt cx="25" cy="95"/>
        </a:xfrm>
      </xdr:grpSpPr>
      <xdr:sp macro="" textlink="">
        <xdr:nvSpPr>
          <xdr:cNvPr id="15842" name="Line 24">
            <a:extLst>
              <a:ext uri="{FF2B5EF4-FFF2-40B4-BE49-F238E27FC236}">
                <a16:creationId xmlns:a16="http://schemas.microsoft.com/office/drawing/2014/main" id="{00000000-0008-0000-0000-0000E23D0000}"/>
              </a:ext>
            </a:extLst>
          </xdr:cNvPr>
          <xdr:cNvSpPr>
            <a:spLocks noChangeShapeType="1"/>
          </xdr:cNvSpPr>
        </xdr:nvSpPr>
        <xdr:spPr bwMode="auto">
          <a:xfrm flipH="1" flipV="1">
            <a:off x="675" y="719"/>
            <a:ext cx="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5843" name="Line 25">
            <a:extLst>
              <a:ext uri="{FF2B5EF4-FFF2-40B4-BE49-F238E27FC236}">
                <a16:creationId xmlns:a16="http://schemas.microsoft.com/office/drawing/2014/main" id="{00000000-0008-0000-0000-0000E33D0000}"/>
              </a:ext>
            </a:extLst>
          </xdr:cNvPr>
          <xdr:cNvSpPr>
            <a:spLocks noChangeShapeType="1"/>
          </xdr:cNvSpPr>
        </xdr:nvSpPr>
        <xdr:spPr bwMode="auto">
          <a:xfrm>
            <a:off x="700" y="624"/>
            <a:ext cx="0" cy="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844" name="Line 26">
            <a:extLst>
              <a:ext uri="{FF2B5EF4-FFF2-40B4-BE49-F238E27FC236}">
                <a16:creationId xmlns:a16="http://schemas.microsoft.com/office/drawing/2014/main" id="{00000000-0008-0000-0000-0000E43D0000}"/>
              </a:ext>
            </a:extLst>
          </xdr:cNvPr>
          <xdr:cNvSpPr>
            <a:spLocks noChangeShapeType="1"/>
          </xdr:cNvSpPr>
        </xdr:nvSpPr>
        <xdr:spPr bwMode="auto">
          <a:xfrm>
            <a:off x="678" y="624"/>
            <a:ext cx="2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13</xdr:col>
          <xdr:colOff>30480</xdr:colOff>
          <xdr:row>4</xdr:row>
          <xdr:rowOff>114300</xdr:rowOff>
        </xdr:from>
        <xdr:to>
          <xdr:col>14</xdr:col>
          <xdr:colOff>701040</xdr:colOff>
          <xdr:row>4</xdr:row>
          <xdr:rowOff>320040</xdr:rowOff>
        </xdr:to>
        <xdr:sp macro="" textlink="">
          <xdr:nvSpPr>
            <xdr:cNvPr id="1032" name="cboSprache"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0</xdr:row>
      <xdr:rowOff>66675</xdr:rowOff>
    </xdr:from>
    <xdr:to>
      <xdr:col>3</xdr:col>
      <xdr:colOff>342900</xdr:colOff>
      <xdr:row>0</xdr:row>
      <xdr:rowOff>405765</xdr:rowOff>
    </xdr:to>
    <xdr:pic>
      <xdr:nvPicPr>
        <xdr:cNvPr id="16437" name="Picture 2" descr="LOGO AGRIDEA-quadri-sansbase">
          <a:extLst>
            <a:ext uri="{FF2B5EF4-FFF2-40B4-BE49-F238E27FC236}">
              <a16:creationId xmlns:a16="http://schemas.microsoft.com/office/drawing/2014/main" id="{00000000-0008-0000-0100-0000354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6667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85725</xdr:colOff>
      <xdr:row>22</xdr:row>
      <xdr:rowOff>0</xdr:rowOff>
    </xdr:from>
    <xdr:to>
      <xdr:col>16</xdr:col>
      <xdr:colOff>95250</xdr:colOff>
      <xdr:row>31</xdr:row>
      <xdr:rowOff>28575</xdr:rowOff>
    </xdr:to>
    <xdr:sp macro="" textlink="">
      <xdr:nvSpPr>
        <xdr:cNvPr id="16438" name="Line 16">
          <a:extLst>
            <a:ext uri="{FF2B5EF4-FFF2-40B4-BE49-F238E27FC236}">
              <a16:creationId xmlns:a16="http://schemas.microsoft.com/office/drawing/2014/main" id="{00000000-0008-0000-0100-000036400000}"/>
            </a:ext>
          </a:extLst>
        </xdr:cNvPr>
        <xdr:cNvSpPr>
          <a:spLocks noChangeShapeType="1"/>
        </xdr:cNvSpPr>
      </xdr:nvSpPr>
      <xdr:spPr bwMode="auto">
        <a:xfrm flipH="1">
          <a:off x="9372600" y="5915025"/>
          <a:ext cx="9525" cy="1905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31</xdr:row>
      <xdr:rowOff>9525</xdr:rowOff>
    </xdr:from>
    <xdr:to>
      <xdr:col>15</xdr:col>
      <xdr:colOff>19050</xdr:colOff>
      <xdr:row>31</xdr:row>
      <xdr:rowOff>9525</xdr:rowOff>
    </xdr:to>
    <xdr:sp macro="" textlink="">
      <xdr:nvSpPr>
        <xdr:cNvPr id="16439" name="Line 17">
          <a:extLst>
            <a:ext uri="{FF2B5EF4-FFF2-40B4-BE49-F238E27FC236}">
              <a16:creationId xmlns:a16="http://schemas.microsoft.com/office/drawing/2014/main" id="{00000000-0008-0000-0100-000037400000}"/>
            </a:ext>
          </a:extLst>
        </xdr:cNvPr>
        <xdr:cNvSpPr>
          <a:spLocks noChangeShapeType="1"/>
        </xdr:cNvSpPr>
      </xdr:nvSpPr>
      <xdr:spPr bwMode="auto">
        <a:xfrm>
          <a:off x="7343775" y="7800975"/>
          <a:ext cx="1314450"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30480</xdr:colOff>
          <xdr:row>41</xdr:row>
          <xdr:rowOff>76200</xdr:rowOff>
        </xdr:from>
        <xdr:to>
          <xdr:col>12</xdr:col>
          <xdr:colOff>68580</xdr:colOff>
          <xdr:row>42</xdr:row>
          <xdr:rowOff>68580</xdr:rowOff>
        </xdr:to>
        <xdr:sp macro="" textlink="">
          <xdr:nvSpPr>
            <xdr:cNvPr id="6161" name="Drop Down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0</xdr:row>
      <xdr:rowOff>57150</xdr:rowOff>
    </xdr:from>
    <xdr:to>
      <xdr:col>2</xdr:col>
      <xdr:colOff>977265</xdr:colOff>
      <xdr:row>0</xdr:row>
      <xdr:rowOff>358140</xdr:rowOff>
    </xdr:to>
    <xdr:pic>
      <xdr:nvPicPr>
        <xdr:cNvPr id="7529" name="Picture 2" descr="LOGO AGRIDEA-quadri-sansbase">
          <a:extLst>
            <a:ext uri="{FF2B5EF4-FFF2-40B4-BE49-F238E27FC236}">
              <a16:creationId xmlns:a16="http://schemas.microsoft.com/office/drawing/2014/main" id="{00000000-0008-0000-0200-000069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1009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76200</xdr:rowOff>
    </xdr:from>
    <xdr:to>
      <xdr:col>3</xdr:col>
      <xdr:colOff>361950</xdr:colOff>
      <xdr:row>0</xdr:row>
      <xdr:rowOff>419100</xdr:rowOff>
    </xdr:to>
    <xdr:pic>
      <xdr:nvPicPr>
        <xdr:cNvPr id="8547" name="Picture 4" descr="LOGO AGRIDEA-quadri-sansbase">
          <a:extLst>
            <a:ext uri="{FF2B5EF4-FFF2-40B4-BE49-F238E27FC236}">
              <a16:creationId xmlns:a16="http://schemas.microsoft.com/office/drawing/2014/main" id="{00000000-0008-0000-0300-0000632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6200"/>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2</xdr:col>
      <xdr:colOff>1381125</xdr:colOff>
      <xdr:row>0</xdr:row>
      <xdr:rowOff>485775</xdr:rowOff>
    </xdr:to>
    <xdr:pic>
      <xdr:nvPicPr>
        <xdr:cNvPr id="5536" name="Picture 2" descr="LOGO AGRIDEA-quadri-sansbase">
          <a:extLst>
            <a:ext uri="{FF2B5EF4-FFF2-40B4-BE49-F238E27FC236}">
              <a16:creationId xmlns:a16="http://schemas.microsoft.com/office/drawing/2014/main" id="{00000000-0008-0000-0400-0000A0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14382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335280</xdr:colOff>
          <xdr:row>100</xdr:row>
          <xdr:rowOff>114300</xdr:rowOff>
        </xdr:from>
        <xdr:to>
          <xdr:col>5</xdr:col>
          <xdr:colOff>190500</xdr:colOff>
          <xdr:row>100</xdr:row>
          <xdr:rowOff>320040</xdr:rowOff>
        </xdr:to>
        <xdr:sp macro="" textlink="">
          <xdr:nvSpPr>
            <xdr:cNvPr id="5181" name="cboSprache" hidden="1">
              <a:extLst>
                <a:ext uri="{63B3BB69-23CF-44E3-9099-C40C66FF867C}">
                  <a14:compatExt spid="_x0000_s5181"/>
                </a:ext>
                <a:ext uri="{FF2B5EF4-FFF2-40B4-BE49-F238E27FC236}">
                  <a16:creationId xmlns:a16="http://schemas.microsoft.com/office/drawing/2014/main" id="{00000000-0008-0000-0400-00003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74</xdr:row>
          <xdr:rowOff>160020</xdr:rowOff>
        </xdr:from>
        <xdr:to>
          <xdr:col>7</xdr:col>
          <xdr:colOff>327660</xdr:colOff>
          <xdr:row>74</xdr:row>
          <xdr:rowOff>434340</xdr:rowOff>
        </xdr:to>
        <xdr:sp macro="" textlink="">
          <xdr:nvSpPr>
            <xdr:cNvPr id="5186" name="Drop Down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3</xdr:col>
      <xdr:colOff>381000</xdr:colOff>
      <xdr:row>0</xdr:row>
      <xdr:rowOff>400050</xdr:rowOff>
    </xdr:to>
    <xdr:pic>
      <xdr:nvPicPr>
        <xdr:cNvPr id="10595" name="Picture 2" descr="LOGO AGRIDEA-quadri-sansbase">
          <a:extLst>
            <a:ext uri="{FF2B5EF4-FFF2-40B4-BE49-F238E27FC236}">
              <a16:creationId xmlns:a16="http://schemas.microsoft.com/office/drawing/2014/main" id="{00000000-0008-0000-0500-000063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66675</xdr:rowOff>
    </xdr:from>
    <xdr:to>
      <xdr:col>2</xdr:col>
      <xdr:colOff>1120775</xdr:colOff>
      <xdr:row>0</xdr:row>
      <xdr:rowOff>398780</xdr:rowOff>
    </xdr:to>
    <xdr:pic>
      <xdr:nvPicPr>
        <xdr:cNvPr id="11619" name="Picture 2" descr="LOGO AGRIDEA-quadri-sansbase">
          <a:extLst>
            <a:ext uri="{FF2B5EF4-FFF2-40B4-BE49-F238E27FC236}">
              <a16:creationId xmlns:a16="http://schemas.microsoft.com/office/drawing/2014/main" id="{00000000-0008-0000-0600-000063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6667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0</xdr:row>
      <xdr:rowOff>66675</xdr:rowOff>
    </xdr:from>
    <xdr:to>
      <xdr:col>2</xdr:col>
      <xdr:colOff>1114425</xdr:colOff>
      <xdr:row>0</xdr:row>
      <xdr:rowOff>409575</xdr:rowOff>
    </xdr:to>
    <xdr:pic>
      <xdr:nvPicPr>
        <xdr:cNvPr id="12643" name="Picture 2" descr="LOGO AGRIDEA-quadri-sansbase">
          <a:extLst>
            <a:ext uri="{FF2B5EF4-FFF2-40B4-BE49-F238E27FC236}">
              <a16:creationId xmlns:a16="http://schemas.microsoft.com/office/drawing/2014/main" id="{00000000-0008-0000-0700-0000633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6667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alcul%20des%20contributions%20PA%202011_2010_P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 1"/>
      <sheetName val="PD 2"/>
      <sheetName val="PD 3"/>
      <sheetName val="PD 4"/>
      <sheetName val="M Blatt"/>
      <sheetName val="M Util"/>
      <sheetName val="M Blattwahl"/>
      <sheetName val="M Klick"/>
      <sheetName val="M_D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ysClr val="window" lastClr="FFFFFF"/>
        </a:solidFill>
        <a:ln w="9525">
          <a:solidFill>
            <a:srgbClr val="000000"/>
          </a:solidFill>
          <a:miter lim="800000"/>
          <a:headEnd/>
          <a:tailEnd/>
        </a:ln>
      </a:spPr>
      <a:bodyPr vertOverflow="clip" wrap="square" lIns="27432" tIns="22860" rIns="0" bIns="0" anchor="t" upright="1"/>
      <a:lstStyle>
        <a:defPPr algn="l" rtl="0">
          <a:defRPr sz="900" b="0" i="0" strike="noStrike">
            <a:solidFill>
              <a:sysClr val="windowText" lastClr="000000"/>
            </a:solidFill>
            <a:latin typeface="Times New Roman"/>
            <a:cs typeface="Times New Roman"/>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V200"/>
  <sheetViews>
    <sheetView showGridLines="0" showRowColHeaders="0" showZeros="0" tabSelected="1" zoomScaleNormal="100" workbookViewId="0">
      <selection activeCell="D3" sqref="D3:F3"/>
    </sheetView>
  </sheetViews>
  <sheetFormatPr baseColWidth="10" defaultColWidth="11.44140625" defaultRowHeight="14.1" customHeight="1" x14ac:dyDescent="0.25"/>
  <cols>
    <col min="1" max="1" width="0.77734375" customWidth="1"/>
    <col min="2" max="2" width="1.5546875" customWidth="1"/>
    <col min="3" max="3" width="20.5546875" customWidth="1"/>
    <col min="4" max="4" width="7.77734375" customWidth="1"/>
    <col min="5" max="5" width="9.44140625" customWidth="1"/>
    <col min="6" max="6" width="8.44140625" customWidth="1"/>
    <col min="7" max="7" width="9" customWidth="1"/>
    <col min="8" max="8" width="16.5546875" customWidth="1"/>
    <col min="9" max="9" width="10.77734375" customWidth="1"/>
    <col min="10" max="10" width="2.5546875" customWidth="1"/>
    <col min="11" max="11" width="11.21875" customWidth="1"/>
    <col min="12" max="12" width="3.77734375" customWidth="1"/>
    <col min="13" max="13" width="14.21875" customWidth="1"/>
    <col min="14" max="14" width="3.44140625" customWidth="1"/>
    <col min="15" max="15" width="16.5546875" customWidth="1"/>
    <col min="16" max="16" width="0" hidden="1" customWidth="1"/>
  </cols>
  <sheetData>
    <row r="1" spans="2:18" ht="42" customHeight="1" x14ac:dyDescent="0.4">
      <c r="B1" s="47"/>
      <c r="E1" s="105" t="str">
        <f>Texte!A73</f>
        <v>Berechnung der Direktzahlungen ab 2026</v>
      </c>
      <c r="O1" s="1" t="str">
        <f>Texte!A207</f>
        <v>Direktzahlungen 1</v>
      </c>
      <c r="P1" s="2"/>
      <c r="Q1" s="2"/>
      <c r="R1" s="2"/>
    </row>
    <row r="2" spans="2:18" s="2" customFormat="1" ht="11.1" customHeight="1" thickBot="1" x14ac:dyDescent="0.3">
      <c r="B2" s="141"/>
      <c r="C2" s="141"/>
      <c r="D2" s="141"/>
      <c r="E2" s="141"/>
      <c r="F2" s="141"/>
      <c r="G2" s="141"/>
      <c r="H2" s="141"/>
      <c r="I2" s="141"/>
      <c r="J2" s="141"/>
      <c r="K2" s="141"/>
      <c r="L2" s="141"/>
      <c r="M2" s="141"/>
      <c r="N2" s="141"/>
      <c r="O2" s="3"/>
    </row>
    <row r="3" spans="2:18" ht="19.5" customHeight="1" x14ac:dyDescent="0.25">
      <c r="B3" s="19" t="str">
        <f>Texte!A178</f>
        <v>Betrieb:</v>
      </c>
      <c r="C3" s="2"/>
      <c r="D3" s="445"/>
      <c r="E3" s="446"/>
      <c r="F3" s="446"/>
      <c r="G3" s="32"/>
      <c r="H3" s="33"/>
      <c r="I3" s="2"/>
      <c r="J3" s="4" t="str">
        <f>Texte!A294</f>
        <v>Variante:</v>
      </c>
      <c r="K3" s="447"/>
      <c r="L3" s="446"/>
      <c r="M3" s="2"/>
      <c r="N3" s="4" t="str">
        <f>Texte!A53</f>
        <v>Jahr:</v>
      </c>
      <c r="O3" s="133"/>
      <c r="P3" s="2"/>
      <c r="Q3" s="2"/>
      <c r="R3" s="2"/>
    </row>
    <row r="4" spans="2:18" ht="12.75" customHeight="1" x14ac:dyDescent="0.25">
      <c r="B4" s="5"/>
      <c r="C4" s="2"/>
      <c r="D4" s="2"/>
      <c r="E4" s="2"/>
      <c r="F4" s="2"/>
      <c r="G4" s="2"/>
      <c r="H4" s="2"/>
      <c r="I4" s="2"/>
      <c r="J4" s="2"/>
      <c r="K4" s="2"/>
      <c r="L4" s="2"/>
      <c r="M4" s="2"/>
      <c r="N4" s="2"/>
      <c r="O4" s="98"/>
      <c r="P4" s="2"/>
      <c r="Q4" s="2"/>
      <c r="R4" s="2"/>
    </row>
    <row r="5" spans="2:18" ht="29.25" customHeight="1" x14ac:dyDescent="0.35">
      <c r="B5" s="450" t="str">
        <f>Texte!A114</f>
        <v>Kulturlandschaftsbeiträge (KLB, Art. 42 bis 49 und Anhang 7 DZV)</v>
      </c>
      <c r="C5" s="450"/>
      <c r="D5" s="450"/>
      <c r="E5" s="450"/>
      <c r="F5" s="450"/>
      <c r="G5" s="450"/>
      <c r="H5" s="450"/>
      <c r="I5" s="450"/>
      <c r="J5" s="450"/>
      <c r="K5" s="450"/>
      <c r="L5" s="450"/>
      <c r="M5" s="130" t="str">
        <f>Texte!A15</f>
        <v>Sprache:</v>
      </c>
      <c r="N5" s="15"/>
      <c r="O5" s="94"/>
      <c r="P5" s="2"/>
      <c r="Q5" s="2"/>
      <c r="R5" s="2"/>
    </row>
    <row r="6" spans="2:18" s="10" customFormat="1" ht="21" customHeight="1" x14ac:dyDescent="0.3">
      <c r="B6" s="106" t="str">
        <f>Texte!A117</f>
        <v>Offenhaltungbeitrag*</v>
      </c>
      <c r="C6" s="52"/>
      <c r="D6" s="52"/>
      <c r="E6" s="52"/>
      <c r="F6" s="52"/>
      <c r="G6" s="52"/>
      <c r="H6" s="52"/>
      <c r="I6" s="52"/>
      <c r="J6" s="52"/>
      <c r="K6" s="52"/>
      <c r="L6" s="52"/>
      <c r="M6" s="90"/>
      <c r="N6" s="90"/>
      <c r="O6" s="107"/>
      <c r="P6" s="22"/>
      <c r="Q6" s="14"/>
      <c r="R6" s="14"/>
    </row>
    <row r="7" spans="2:18" s="10" customFormat="1" ht="17.100000000000001" customHeight="1" x14ac:dyDescent="0.25">
      <c r="B7" s="11"/>
      <c r="C7" s="15"/>
      <c r="D7" s="15"/>
      <c r="E7" s="15"/>
      <c r="F7" s="15"/>
      <c r="G7" s="15"/>
      <c r="H7" s="20"/>
      <c r="I7" s="20" t="str">
        <f>Texte!A264</f>
        <v>Ansatz (Fr.)</v>
      </c>
      <c r="J7" s="20"/>
      <c r="K7" s="87" t="str">
        <f>Texte!A250</f>
        <v>ha</v>
      </c>
      <c r="L7" s="20"/>
      <c r="M7" s="20" t="str">
        <f>Texte!A219</f>
        <v>Anteil (Fr.)</v>
      </c>
      <c r="N7" s="15"/>
      <c r="O7" s="48"/>
      <c r="P7" s="22"/>
      <c r="Q7" s="14"/>
      <c r="R7" s="14"/>
    </row>
    <row r="8" spans="2:18" s="10" customFormat="1" ht="17.100000000000001" customHeight="1" x14ac:dyDescent="0.25">
      <c r="B8" s="11"/>
      <c r="C8" s="15" t="str">
        <f>Texte!A316</f>
        <v>Hügelzone</v>
      </c>
      <c r="D8" s="15"/>
      <c r="E8" s="15"/>
      <c r="F8" s="15"/>
      <c r="G8" s="15"/>
      <c r="H8" s="20"/>
      <c r="I8" s="108">
        <v>100</v>
      </c>
      <c r="J8" s="20" t="s">
        <v>137</v>
      </c>
      <c r="K8" s="134"/>
      <c r="L8" s="20" t="s">
        <v>138</v>
      </c>
      <c r="M8" s="77">
        <f>+I8*K8</f>
        <v>0</v>
      </c>
      <c r="N8" s="15"/>
      <c r="O8" s="48"/>
      <c r="P8" s="22"/>
      <c r="Q8" s="14"/>
      <c r="R8" s="14"/>
    </row>
    <row r="9" spans="2:18" s="10" customFormat="1" ht="17.100000000000001" customHeight="1" x14ac:dyDescent="0.25">
      <c r="B9" s="11"/>
      <c r="C9" s="15" t="str">
        <f>Texte!A317</f>
        <v>Bergzone I</v>
      </c>
      <c r="D9" s="15"/>
      <c r="E9" s="15"/>
      <c r="F9" s="15"/>
      <c r="G9" s="15"/>
      <c r="H9" s="20"/>
      <c r="I9" s="108">
        <v>230</v>
      </c>
      <c r="J9" s="20" t="s">
        <v>137</v>
      </c>
      <c r="K9" s="134"/>
      <c r="L9" s="20" t="s">
        <v>138</v>
      </c>
      <c r="M9" s="77">
        <f>+I9*K9</f>
        <v>0</v>
      </c>
      <c r="N9" s="15"/>
      <c r="O9" s="48"/>
      <c r="P9" s="22"/>
      <c r="Q9" s="14"/>
      <c r="R9" s="14"/>
    </row>
    <row r="10" spans="2:18" s="10" customFormat="1" ht="17.100000000000001" customHeight="1" x14ac:dyDescent="0.25">
      <c r="B10" s="11"/>
      <c r="C10" s="15" t="str">
        <f>Texte!A318</f>
        <v>Bergzone II</v>
      </c>
      <c r="D10" s="15"/>
      <c r="E10" s="15"/>
      <c r="F10" s="15"/>
      <c r="G10" s="15"/>
      <c r="H10" s="20"/>
      <c r="I10" s="108">
        <v>320</v>
      </c>
      <c r="J10" s="20" t="s">
        <v>137</v>
      </c>
      <c r="K10" s="134"/>
      <c r="L10" s="20" t="s">
        <v>138</v>
      </c>
      <c r="M10" s="77">
        <f>+I10*K10</f>
        <v>0</v>
      </c>
      <c r="N10" s="15"/>
      <c r="O10" s="48"/>
      <c r="P10" s="22"/>
      <c r="Q10" s="14"/>
      <c r="R10" s="14"/>
    </row>
    <row r="11" spans="2:18" s="10" customFormat="1" ht="17.100000000000001" customHeight="1" x14ac:dyDescent="0.25">
      <c r="B11" s="11"/>
      <c r="C11" s="15" t="str">
        <f>Texte!A319</f>
        <v>Bergzone III</v>
      </c>
      <c r="D11" s="15"/>
      <c r="E11" s="15"/>
      <c r="F11" s="15"/>
      <c r="G11" s="15"/>
      <c r="H11" s="20"/>
      <c r="I11" s="108">
        <v>380</v>
      </c>
      <c r="J11" s="20" t="s">
        <v>137</v>
      </c>
      <c r="K11" s="134"/>
      <c r="L11" s="20" t="s">
        <v>138</v>
      </c>
      <c r="M11" s="77">
        <f>+I11*K11</f>
        <v>0</v>
      </c>
      <c r="N11" s="15"/>
      <c r="O11" s="48"/>
      <c r="P11" s="22"/>
      <c r="Q11" s="14"/>
      <c r="R11" s="14"/>
    </row>
    <row r="12" spans="2:18" s="10" customFormat="1" ht="17.100000000000001" customHeight="1" x14ac:dyDescent="0.25">
      <c r="B12" s="11"/>
      <c r="C12" s="15" t="str">
        <f>Texte!A320</f>
        <v>Bergzone IV</v>
      </c>
      <c r="D12" s="15"/>
      <c r="E12" s="15"/>
      <c r="F12" s="15"/>
      <c r="G12" s="15"/>
      <c r="H12" s="20"/>
      <c r="I12" s="108">
        <v>390</v>
      </c>
      <c r="J12" s="20" t="s">
        <v>137</v>
      </c>
      <c r="K12" s="134"/>
      <c r="L12" s="20" t="s">
        <v>138</v>
      </c>
      <c r="M12" s="77">
        <f>+I12*K12</f>
        <v>0</v>
      </c>
      <c r="N12" s="15"/>
      <c r="O12" s="48"/>
      <c r="P12" s="22"/>
      <c r="Q12" s="14"/>
      <c r="R12" s="14"/>
    </row>
    <row r="13" spans="2:18" s="10" customFormat="1" ht="12.6" customHeight="1" x14ac:dyDescent="0.25">
      <c r="B13" s="11"/>
      <c r="C13" s="15"/>
      <c r="D13" s="15"/>
      <c r="E13" s="15"/>
      <c r="F13" s="15"/>
      <c r="G13" s="15"/>
      <c r="H13" s="20"/>
      <c r="I13" s="109"/>
      <c r="J13" s="20"/>
      <c r="K13" s="109"/>
      <c r="L13" s="20"/>
      <c r="M13" s="110"/>
      <c r="N13" s="15"/>
      <c r="O13" s="48"/>
      <c r="P13" s="31"/>
      <c r="Q13" s="14"/>
      <c r="R13" s="14"/>
    </row>
    <row r="14" spans="2:18" ht="12.6" customHeight="1" x14ac:dyDescent="0.25">
      <c r="B14" s="11"/>
      <c r="C14" s="298" t="str">
        <f>Texte!A118</f>
        <v xml:space="preserve"> *Beitragsberechtigte LN (vgl. Definition im Register Übergang), ohne Hecken, Feld- und Ufergehölze</v>
      </c>
      <c r="D14" s="15"/>
      <c r="E14" s="41"/>
      <c r="F14" s="15"/>
      <c r="G14" s="41"/>
      <c r="H14" s="10"/>
      <c r="I14" s="41"/>
      <c r="J14" s="10"/>
      <c r="K14" s="41"/>
      <c r="L14" s="15"/>
      <c r="M14" s="44" t="str">
        <f>Texte!A252</f>
        <v>Summe der Beiträge</v>
      </c>
      <c r="N14" s="20"/>
      <c r="O14" s="142"/>
      <c r="P14" s="10"/>
      <c r="R14" s="2"/>
    </row>
    <row r="15" spans="2:18" ht="17.100000000000001" customHeight="1" x14ac:dyDescent="0.25">
      <c r="B15" s="111"/>
      <c r="C15" s="93"/>
      <c r="D15" s="45"/>
      <c r="E15" s="45"/>
      <c r="F15" s="45"/>
      <c r="G15" s="41"/>
      <c r="H15" s="45"/>
      <c r="I15" s="110"/>
      <c r="J15" s="15"/>
      <c r="K15" s="41"/>
      <c r="L15" s="15"/>
      <c r="M15" s="41"/>
      <c r="N15" s="20" t="s">
        <v>138</v>
      </c>
      <c r="O15" s="46">
        <f>SUM(M8:M12)</f>
        <v>0</v>
      </c>
      <c r="P15" s="10"/>
      <c r="R15" s="2"/>
    </row>
    <row r="16" spans="2:18" s="37" customFormat="1" ht="22.5" customHeight="1" x14ac:dyDescent="0.3">
      <c r="B16" s="236" t="str">
        <f>Texte!A162</f>
        <v>Hangbeitrag*</v>
      </c>
      <c r="C16" s="9"/>
      <c r="D16" s="9"/>
      <c r="F16" s="9"/>
      <c r="G16" s="9"/>
      <c r="H16" s="5"/>
      <c r="I16" s="10"/>
      <c r="J16" s="10"/>
      <c r="K16" s="20"/>
      <c r="L16" s="15"/>
      <c r="M16" s="20"/>
      <c r="N16" s="20"/>
      <c r="O16" s="112"/>
      <c r="P16" s="38"/>
      <c r="Q16" s="38"/>
    </row>
    <row r="17" spans="2:22" s="37" customFormat="1" ht="22.5" customHeight="1" x14ac:dyDescent="0.3">
      <c r="B17" s="236"/>
      <c r="C17" s="237" t="str">
        <f>Texte!A163</f>
        <v>(Auf Dauerwiesen wird mindestens ein Mähschnitt pro Jahr verlangt)</v>
      </c>
      <c r="D17" s="9"/>
      <c r="E17" s="15"/>
      <c r="F17" s="9"/>
      <c r="G17" s="9"/>
      <c r="H17" s="5"/>
      <c r="I17" s="10"/>
      <c r="J17" s="10"/>
      <c r="K17" s="20"/>
      <c r="L17" s="15"/>
      <c r="M17" s="20"/>
      <c r="N17" s="20"/>
      <c r="O17" s="112"/>
      <c r="P17" s="38"/>
      <c r="Q17" s="38"/>
    </row>
    <row r="18" spans="2:22" s="37" customFormat="1" ht="17.100000000000001" customHeight="1" x14ac:dyDescent="0.25">
      <c r="B18" s="11"/>
      <c r="C18" s="42" t="str">
        <f>Texte!A48</f>
        <v>18 - 35 % Neigung</v>
      </c>
      <c r="D18" s="15"/>
      <c r="E18" s="15"/>
      <c r="F18" s="15"/>
      <c r="G18" s="34"/>
      <c r="I18" s="35">
        <v>410</v>
      </c>
      <c r="J18" s="20" t="s">
        <v>137</v>
      </c>
      <c r="K18" s="113"/>
      <c r="L18" s="20" t="s">
        <v>138</v>
      </c>
      <c r="M18" s="35">
        <f>I18*K18</f>
        <v>0</v>
      </c>
      <c r="N18" s="20"/>
      <c r="O18" s="48"/>
      <c r="P18" s="38"/>
      <c r="Q18" s="38"/>
    </row>
    <row r="19" spans="2:22" s="37" customFormat="1" ht="17.100000000000001" customHeight="1" x14ac:dyDescent="0.25">
      <c r="B19" s="60"/>
      <c r="C19" s="42" t="str">
        <f>Texte!A43</f>
        <v>&gt; 35 - 50 % Neigung</v>
      </c>
      <c r="D19" s="15"/>
      <c r="E19" s="15"/>
      <c r="F19" s="15"/>
      <c r="G19" s="15"/>
      <c r="I19" s="35">
        <v>700</v>
      </c>
      <c r="J19" s="20" t="s">
        <v>137</v>
      </c>
      <c r="K19" s="113"/>
      <c r="L19" s="20" t="s">
        <v>138</v>
      </c>
      <c r="M19" s="35">
        <f>I19*K19</f>
        <v>0</v>
      </c>
      <c r="N19" s="20"/>
      <c r="O19" s="48"/>
      <c r="P19" s="38"/>
      <c r="Q19" s="38"/>
    </row>
    <row r="20" spans="2:22" s="37" customFormat="1" ht="22.5" customHeight="1" x14ac:dyDescent="0.25">
      <c r="B20" s="60"/>
      <c r="C20" s="208" t="str">
        <f>Texte!A44</f>
        <v>&gt; 50 % Neigung*</v>
      </c>
      <c r="D20" s="82"/>
      <c r="E20" s="82"/>
      <c r="F20" s="82"/>
      <c r="G20" s="82"/>
      <c r="H20" s="38"/>
      <c r="I20" s="369">
        <v>1000</v>
      </c>
      <c r="J20" s="162" t="s">
        <v>137</v>
      </c>
      <c r="K20" s="163">
        <v>0</v>
      </c>
      <c r="L20" s="162" t="s">
        <v>138</v>
      </c>
      <c r="M20" s="161">
        <f>I20*K20</f>
        <v>0</v>
      </c>
      <c r="O20" s="48"/>
      <c r="P20" s="38"/>
      <c r="Q20" s="38"/>
    </row>
    <row r="21" spans="2:22" s="10" customFormat="1" ht="12.6" customHeight="1" x14ac:dyDescent="0.25">
      <c r="B21" s="11"/>
      <c r="C21" s="15"/>
      <c r="D21" s="15"/>
      <c r="E21" s="15"/>
      <c r="F21" s="15"/>
      <c r="G21" s="15"/>
      <c r="H21" s="20"/>
      <c r="I21" s="109"/>
      <c r="J21" s="20"/>
      <c r="K21" s="109"/>
      <c r="L21" s="20"/>
      <c r="M21" s="110"/>
      <c r="N21" s="15"/>
      <c r="O21" s="48"/>
      <c r="P21" s="31"/>
      <c r="Q21" s="14"/>
      <c r="R21" s="14"/>
    </row>
    <row r="22" spans="2:22" ht="20.100000000000001" customHeight="1" x14ac:dyDescent="0.25">
      <c r="B22" s="11"/>
      <c r="C22" s="449" t="str">
        <f>Texte!A417</f>
        <v>*Hangneigungsstufe &gt; 50% und Hangbeiträge in der Talzone treten 2017 in Kraft</v>
      </c>
      <c r="D22" s="449"/>
      <c r="E22" s="449"/>
      <c r="F22" s="449"/>
      <c r="G22" s="449"/>
      <c r="H22" s="449"/>
      <c r="I22" s="41"/>
      <c r="J22" s="10"/>
      <c r="K22" s="41"/>
      <c r="L22" s="15"/>
      <c r="M22" s="44" t="str">
        <f>Texte!A252</f>
        <v>Summe der Beiträge</v>
      </c>
      <c r="N22" s="20"/>
      <c r="O22" s="142"/>
      <c r="P22" s="10"/>
      <c r="R22" s="2"/>
    </row>
    <row r="23" spans="2:22" ht="20.100000000000001" customHeight="1" x14ac:dyDescent="0.25">
      <c r="B23" s="111"/>
      <c r="C23" s="449"/>
      <c r="D23" s="449"/>
      <c r="E23" s="449"/>
      <c r="F23" s="449"/>
      <c r="G23" s="449"/>
      <c r="H23" s="449"/>
      <c r="I23" s="110"/>
      <c r="J23" s="15"/>
      <c r="K23" s="41"/>
      <c r="L23" s="15"/>
      <c r="M23" s="41"/>
      <c r="N23" s="20" t="s">
        <v>138</v>
      </c>
      <c r="O23" s="46">
        <f>SUM(M18:M20)</f>
        <v>0</v>
      </c>
      <c r="P23" s="10"/>
      <c r="R23" s="2"/>
    </row>
    <row r="24" spans="2:22" s="37" customFormat="1" ht="22.5" customHeight="1" x14ac:dyDescent="0.3">
      <c r="B24" s="8" t="str">
        <f>Texte!A164</f>
        <v>Steillagenbeitrag</v>
      </c>
      <c r="C24" s="9"/>
      <c r="D24" s="9"/>
      <c r="E24" s="9"/>
      <c r="F24" s="9"/>
      <c r="G24" s="9"/>
      <c r="H24" s="5"/>
      <c r="I24" s="10"/>
      <c r="J24" s="10"/>
      <c r="K24" s="20"/>
      <c r="L24" s="15"/>
      <c r="M24" s="20"/>
      <c r="N24" s="20"/>
      <c r="O24" s="112"/>
      <c r="P24" s="38"/>
      <c r="Q24" s="38"/>
    </row>
    <row r="25" spans="2:22" s="37" customFormat="1" ht="22.5" customHeight="1" x14ac:dyDescent="0.3">
      <c r="B25" s="8"/>
      <c r="C25" s="451" t="str">
        <f>Texte!A418</f>
        <v>Beitragsberechtige Fläche &gt; 35% Neigung*</v>
      </c>
      <c r="D25" s="451"/>
      <c r="E25" s="451"/>
      <c r="F25" s="451"/>
      <c r="G25" s="451"/>
      <c r="H25" s="451"/>
      <c r="I25" s="17" t="s">
        <v>590</v>
      </c>
      <c r="J25" s="10"/>
      <c r="K25" s="217">
        <f>K19+K20</f>
        <v>0</v>
      </c>
      <c r="L25" s="15"/>
      <c r="M25" s="20"/>
      <c r="N25" s="20"/>
      <c r="O25" s="112"/>
      <c r="P25" s="38"/>
      <c r="Q25" s="38"/>
    </row>
    <row r="26" spans="2:22" s="37" customFormat="1" ht="17.100000000000001" customHeight="1" x14ac:dyDescent="0.3">
      <c r="B26" s="8"/>
      <c r="C26" s="451" t="str">
        <f>Texte!A419</f>
        <v>Beitragsberechtigte LN (vgl. Definition im Register Übergang)</v>
      </c>
      <c r="D26" s="451"/>
      <c r="E26" s="451"/>
      <c r="F26" s="451"/>
      <c r="G26" s="451"/>
      <c r="H26" s="451"/>
      <c r="I26" s="17" t="s">
        <v>591</v>
      </c>
      <c r="J26" s="10"/>
      <c r="K26" s="113"/>
      <c r="L26" s="15"/>
      <c r="M26" s="20"/>
      <c r="N26" s="20"/>
      <c r="O26" s="112"/>
      <c r="P26" s="38"/>
      <c r="Q26" s="38"/>
    </row>
    <row r="27" spans="2:22" s="37" customFormat="1" ht="16.5" customHeight="1" x14ac:dyDescent="0.25">
      <c r="B27" s="60"/>
      <c r="C27" s="441" t="str">
        <f>Texte!A421</f>
        <v>Steillagenanteil in % der beitragsberechtigten Fläche</v>
      </c>
      <c r="D27" s="441"/>
      <c r="E27" s="441"/>
      <c r="F27" s="441"/>
      <c r="G27" s="441"/>
      <c r="H27" s="441"/>
      <c r="I27" s="299" t="s">
        <v>592</v>
      </c>
      <c r="J27" s="82"/>
      <c r="K27" s="301">
        <f>IF(K26=0,0,(K19+K20)/K26)</f>
        <v>0</v>
      </c>
      <c r="L27" s="162"/>
      <c r="N27" s="20"/>
      <c r="O27" s="112"/>
      <c r="P27" s="38"/>
      <c r="Q27" s="38"/>
      <c r="R27" s="20"/>
    </row>
    <row r="28" spans="2:22" s="37" customFormat="1" ht="16.5" customHeight="1" x14ac:dyDescent="0.25">
      <c r="B28" s="60"/>
      <c r="C28" s="441" t="str">
        <f>Texte!A422</f>
        <v>Anzahl % über 30% des Steillagenanteils</v>
      </c>
      <c r="D28" s="441"/>
      <c r="E28" s="441"/>
      <c r="F28" s="441"/>
      <c r="G28" s="441"/>
      <c r="H28" s="441"/>
      <c r="I28" s="300" t="s">
        <v>594</v>
      </c>
      <c r="J28" s="82"/>
      <c r="K28" s="301">
        <f>IF(K27=0,0,(IF(K27&lt;0.3,0,(K27-0.3))))</f>
        <v>0</v>
      </c>
      <c r="L28" s="162"/>
      <c r="M28" s="202"/>
      <c r="N28" s="20"/>
      <c r="O28" s="442"/>
      <c r="P28" s="38"/>
      <c r="Q28" s="38"/>
    </row>
    <row r="29" spans="2:22" s="37" customFormat="1" ht="30" customHeight="1" x14ac:dyDescent="0.25">
      <c r="B29" s="60"/>
      <c r="C29" s="441" t="str">
        <f>Texte!A423</f>
        <v>Lineare Ansatzberechnung (100 Fr. + (d in % x 12.857 Fr.)</v>
      </c>
      <c r="D29" s="441"/>
      <c r="E29" s="441"/>
      <c r="F29" s="441"/>
      <c r="G29" s="441"/>
      <c r="H29" s="441"/>
      <c r="I29" s="161">
        <f>IF(K27&lt;0.3,0,(IF(K27&gt;1,1000,100+100*(K27-0.3)*900/70)))</f>
        <v>0</v>
      </c>
      <c r="J29" s="162" t="s">
        <v>137</v>
      </c>
      <c r="K29" s="217">
        <f>K25</f>
        <v>0</v>
      </c>
      <c r="L29" s="162" t="s">
        <v>138</v>
      </c>
      <c r="M29" s="161">
        <f>I29*K29</f>
        <v>0</v>
      </c>
      <c r="N29" s="20"/>
      <c r="O29" s="442"/>
      <c r="P29" s="38"/>
      <c r="Q29" s="441"/>
      <c r="R29" s="441"/>
      <c r="S29" s="441"/>
      <c r="T29" s="441"/>
      <c r="U29" s="441"/>
      <c r="V29" s="441"/>
    </row>
    <row r="30" spans="2:22" ht="12.6" customHeight="1" x14ac:dyDescent="0.25">
      <c r="B30" s="60"/>
      <c r="C30" s="15"/>
      <c r="D30" s="15"/>
      <c r="E30" s="15"/>
      <c r="F30" s="15"/>
      <c r="G30" s="15"/>
      <c r="H30" s="34"/>
      <c r="I30" s="36"/>
      <c r="J30" s="15"/>
      <c r="K30" s="41"/>
      <c r="L30" s="20"/>
      <c r="M30" s="36"/>
      <c r="N30" s="20"/>
      <c r="O30" s="442"/>
      <c r="P30" s="38"/>
      <c r="Q30" s="38"/>
      <c r="R30" s="2"/>
    </row>
    <row r="31" spans="2:22" ht="25.5" customHeight="1" x14ac:dyDescent="0.25">
      <c r="B31" s="11"/>
      <c r="C31" s="449" t="str">
        <f>Texte!A420</f>
        <v>* Alle Flächen, die zu Hangbeiträgen berechtigen</v>
      </c>
      <c r="D31" s="449"/>
      <c r="E31" s="449"/>
      <c r="F31" s="449"/>
      <c r="G31" s="449"/>
      <c r="H31" s="449"/>
      <c r="I31" s="41"/>
      <c r="J31" s="10"/>
      <c r="K31" s="41"/>
      <c r="L31" s="15"/>
      <c r="M31" s="44" t="str">
        <f>Texte!A252</f>
        <v>Summe der Beiträge</v>
      </c>
      <c r="N31" s="20"/>
      <c r="O31" s="442"/>
      <c r="P31" s="10"/>
      <c r="R31" s="2"/>
    </row>
    <row r="32" spans="2:22" ht="20.100000000000001" customHeight="1" x14ac:dyDescent="0.25">
      <c r="B32" s="111"/>
      <c r="C32" s="449"/>
      <c r="D32" s="449"/>
      <c r="E32" s="449"/>
      <c r="F32" s="449"/>
      <c r="G32" s="449"/>
      <c r="H32" s="449"/>
      <c r="I32" s="110"/>
      <c r="J32" s="15"/>
      <c r="K32" s="41"/>
      <c r="L32" s="15"/>
      <c r="M32" s="44"/>
      <c r="N32" s="20" t="s">
        <v>138</v>
      </c>
      <c r="O32" s="46">
        <f>SUM(M28:M29)</f>
        <v>0</v>
      </c>
      <c r="P32" s="10"/>
      <c r="R32" s="2"/>
    </row>
    <row r="33" spans="2:18" ht="6.75" customHeight="1" x14ac:dyDescent="0.25">
      <c r="B33" s="111"/>
      <c r="C33" s="449"/>
      <c r="D33" s="449"/>
      <c r="E33" s="449"/>
      <c r="F33" s="449"/>
      <c r="G33" s="449"/>
      <c r="H33" s="449"/>
      <c r="I33" s="110"/>
      <c r="J33" s="15"/>
      <c r="K33" s="41"/>
      <c r="L33" s="15"/>
      <c r="M33" s="44"/>
      <c r="N33" s="20"/>
      <c r="O33" s="48"/>
      <c r="P33" s="10"/>
      <c r="R33" s="2"/>
    </row>
    <row r="34" spans="2:18" s="10" customFormat="1" ht="7.5" customHeight="1" x14ac:dyDescent="0.25">
      <c r="B34" s="111"/>
      <c r="C34" s="210"/>
      <c r="D34" s="210"/>
      <c r="E34" s="210"/>
      <c r="F34" s="210"/>
      <c r="G34" s="210"/>
      <c r="H34" s="210"/>
      <c r="I34" s="110"/>
      <c r="J34" s="15"/>
      <c r="K34" s="41"/>
      <c r="L34" s="15"/>
      <c r="M34" s="44"/>
      <c r="N34" s="20"/>
      <c r="O34" s="48"/>
      <c r="Q34"/>
    </row>
    <row r="35" spans="2:18" s="10" customFormat="1" ht="17.100000000000001" customHeight="1" x14ac:dyDescent="0.3">
      <c r="B35" s="8" t="str">
        <f>Texte!A161</f>
        <v>Hangbeitrag für Rebflächen</v>
      </c>
      <c r="C35" s="9"/>
      <c r="D35" s="9"/>
      <c r="E35" s="9"/>
      <c r="F35" s="9"/>
      <c r="G35" s="9"/>
      <c r="I35" s="17"/>
      <c r="K35" s="36"/>
      <c r="L35" s="15"/>
      <c r="M35" s="36"/>
      <c r="N35" s="15"/>
      <c r="O35" s="112"/>
      <c r="P35" s="14"/>
      <c r="Q35" s="14"/>
    </row>
    <row r="36" spans="2:18" s="10" customFormat="1" ht="17.100000000000001" customHeight="1" x14ac:dyDescent="0.25">
      <c r="B36" s="60"/>
      <c r="C36" s="42" t="str">
        <f>Texte!A49</f>
        <v>30 - 50 % Neigung</v>
      </c>
      <c r="D36" s="15"/>
      <c r="E36" s="15"/>
      <c r="F36" s="15"/>
      <c r="G36" s="15"/>
      <c r="I36" s="35">
        <v>1500</v>
      </c>
      <c r="J36" s="20" t="s">
        <v>137</v>
      </c>
      <c r="K36" s="113"/>
      <c r="L36" s="20" t="s">
        <v>138</v>
      </c>
      <c r="M36" s="35">
        <f>I36*K36</f>
        <v>0</v>
      </c>
      <c r="N36" s="15"/>
      <c r="O36" s="112"/>
      <c r="P36" s="14"/>
      <c r="Q36" s="14"/>
    </row>
    <row r="37" spans="2:18" s="10" customFormat="1" ht="17.100000000000001" customHeight="1" x14ac:dyDescent="0.25">
      <c r="B37" s="60"/>
      <c r="C37" s="42" t="str">
        <f>Texte!A424</f>
        <v>&gt; 50 % Neigung</v>
      </c>
      <c r="D37" s="15"/>
      <c r="E37" s="15"/>
      <c r="F37" s="15"/>
      <c r="G37" s="15"/>
      <c r="I37" s="35">
        <v>3000</v>
      </c>
      <c r="J37" s="20" t="s">
        <v>137</v>
      </c>
      <c r="K37" s="113"/>
      <c r="L37" s="20" t="s">
        <v>138</v>
      </c>
      <c r="M37" s="35">
        <f>I37*K37</f>
        <v>0</v>
      </c>
      <c r="N37" s="15"/>
      <c r="O37" s="112"/>
      <c r="P37" s="14"/>
      <c r="Q37" s="14"/>
    </row>
    <row r="38" spans="2:18" s="10" customFormat="1" ht="17.100000000000001" customHeight="1" x14ac:dyDescent="0.25">
      <c r="B38" s="60"/>
      <c r="C38" s="42" t="str">
        <f>Texte!A42</f>
        <v>&gt; 30 % Neigung in Terassenlagen</v>
      </c>
      <c r="D38" s="15"/>
      <c r="E38" s="15"/>
      <c r="F38" s="15"/>
      <c r="G38" s="15"/>
      <c r="I38" s="35">
        <v>5000</v>
      </c>
      <c r="J38" s="20" t="s">
        <v>137</v>
      </c>
      <c r="K38" s="113"/>
      <c r="L38" s="20" t="s">
        <v>138</v>
      </c>
      <c r="M38" s="35">
        <f>I38*K38</f>
        <v>0</v>
      </c>
      <c r="N38" s="15"/>
      <c r="O38" s="112"/>
      <c r="P38" s="14"/>
      <c r="Q38" s="14"/>
    </row>
    <row r="39" spans="2:18" ht="12.6" customHeight="1" x14ac:dyDescent="0.25">
      <c r="B39" s="60"/>
      <c r="C39" s="15"/>
      <c r="D39" s="15"/>
      <c r="E39" s="15"/>
      <c r="F39" s="15"/>
      <c r="G39" s="15"/>
      <c r="H39" s="34"/>
      <c r="I39" s="36"/>
      <c r="J39" s="15"/>
      <c r="K39" s="41"/>
      <c r="L39" s="20"/>
      <c r="M39" s="36"/>
      <c r="N39" s="15"/>
      <c r="O39" s="112"/>
      <c r="P39" s="14"/>
      <c r="Q39" s="14"/>
      <c r="R39" s="2"/>
    </row>
    <row r="40" spans="2:18" ht="17.100000000000001" customHeight="1" x14ac:dyDescent="0.25">
      <c r="B40" s="11"/>
      <c r="C40" s="41"/>
      <c r="D40" s="15"/>
      <c r="E40" s="41"/>
      <c r="F40" s="15"/>
      <c r="G40" s="41"/>
      <c r="H40" s="10"/>
      <c r="I40" s="41"/>
      <c r="J40" s="10"/>
      <c r="K40" s="41"/>
      <c r="L40" s="15"/>
      <c r="M40" s="44" t="str">
        <f>Texte!A252</f>
        <v>Summe der Beiträge</v>
      </c>
      <c r="N40" s="15"/>
      <c r="O40" s="142"/>
      <c r="P40" s="10"/>
      <c r="R40" s="2"/>
    </row>
    <row r="41" spans="2:18" ht="17.100000000000001" customHeight="1" x14ac:dyDescent="0.25">
      <c r="B41" s="111"/>
      <c r="C41" s="93"/>
      <c r="D41" s="45"/>
      <c r="E41" s="45"/>
      <c r="F41" s="45"/>
      <c r="G41" s="41"/>
      <c r="H41" s="45"/>
      <c r="I41" s="110"/>
      <c r="J41" s="15"/>
      <c r="K41" s="41"/>
      <c r="L41" s="15"/>
      <c r="M41" s="44"/>
      <c r="N41" s="20" t="s">
        <v>138</v>
      </c>
      <c r="O41" s="46">
        <f>SUM(M36:M38)</f>
        <v>0</v>
      </c>
      <c r="P41" s="10"/>
      <c r="R41" s="2"/>
    </row>
    <row r="42" spans="2:18" ht="8.25" customHeight="1" x14ac:dyDescent="0.25">
      <c r="B42" s="111"/>
      <c r="C42" s="93"/>
      <c r="D42" s="45"/>
      <c r="E42" s="45"/>
      <c r="F42" s="45"/>
      <c r="G42" s="41"/>
      <c r="H42" s="45"/>
      <c r="I42" s="110"/>
      <c r="J42" s="15"/>
      <c r="K42" s="41"/>
      <c r="L42" s="15"/>
      <c r="M42" s="44"/>
      <c r="N42" s="20"/>
      <c r="O42" s="48"/>
      <c r="P42" s="10"/>
      <c r="R42" s="2"/>
    </row>
    <row r="43" spans="2:18" ht="17.100000000000001" customHeight="1" x14ac:dyDescent="0.3">
      <c r="B43" s="8" t="str">
        <f>Texte!A329</f>
        <v>Alpungsbeitrag (an den Ganzjahresbetrieb)</v>
      </c>
      <c r="D43" s="45"/>
      <c r="E43" s="45"/>
      <c r="F43" s="45"/>
      <c r="G43" s="41"/>
      <c r="H43" s="45"/>
      <c r="I43" s="110"/>
      <c r="J43" s="15"/>
      <c r="K43" s="41"/>
      <c r="L43" s="15"/>
      <c r="M43" s="44"/>
      <c r="N43" s="20"/>
      <c r="O43" s="176"/>
      <c r="P43" s="10"/>
      <c r="R43" s="2"/>
    </row>
    <row r="44" spans="2:18" ht="17.100000000000001" customHeight="1" x14ac:dyDescent="0.3">
      <c r="B44" s="8"/>
      <c r="D44" s="45"/>
      <c r="E44" s="45"/>
      <c r="F44" s="45"/>
      <c r="G44" s="41"/>
      <c r="H44" s="45"/>
      <c r="I44" s="110"/>
      <c r="K44" s="114" t="str">
        <f>Texte!A222</f>
        <v>NST***</v>
      </c>
      <c r="L44" s="198"/>
      <c r="M44" s="87" t="str">
        <f>Texte!A193</f>
        <v>Betrag Fr./NST</v>
      </c>
      <c r="N44" s="10"/>
      <c r="O44" s="143" t="str">
        <f>Texte!A271</f>
        <v>Total</v>
      </c>
      <c r="P44" s="10"/>
      <c r="R44" s="2"/>
    </row>
    <row r="45" spans="2:18" ht="17.100000000000001" customHeight="1" x14ac:dyDescent="0.4">
      <c r="B45" s="116"/>
      <c r="C45" t="str">
        <f>Texte!A330</f>
        <v>gesömmerte raufutterverzehrende Nutztiere</v>
      </c>
      <c r="D45" s="45"/>
      <c r="E45" s="45"/>
      <c r="F45" s="45"/>
      <c r="G45" s="41"/>
      <c r="H45" s="45"/>
      <c r="I45" s="17"/>
      <c r="J45" s="10"/>
      <c r="K45" s="113"/>
      <c r="L45" s="162" t="s">
        <v>137</v>
      </c>
      <c r="M45" s="35">
        <v>370</v>
      </c>
      <c r="N45" s="15" t="s">
        <v>138</v>
      </c>
      <c r="O45" s="46">
        <f>K45*M45</f>
        <v>0</v>
      </c>
      <c r="P45" s="10"/>
      <c r="R45" s="2"/>
    </row>
    <row r="46" spans="2:18" ht="6" customHeight="1" x14ac:dyDescent="0.4">
      <c r="B46" s="116"/>
      <c r="D46" s="45"/>
      <c r="E46" s="45"/>
      <c r="F46" s="45"/>
      <c r="G46" s="41"/>
      <c r="H46" s="45"/>
      <c r="I46" s="17"/>
      <c r="J46" s="10"/>
      <c r="K46" s="41"/>
      <c r="L46" s="82"/>
      <c r="M46" s="36"/>
      <c r="N46" s="15"/>
      <c r="O46" s="48"/>
      <c r="P46" s="10"/>
      <c r="R46" s="2"/>
    </row>
    <row r="47" spans="2:18" ht="12.6" customHeight="1" x14ac:dyDescent="0.4">
      <c r="B47" s="116"/>
      <c r="C47" s="23" t="str">
        <f>Texte!A47</f>
        <v>***NST = Normalstoss = 1 RGVE 100 Sömmerungstage</v>
      </c>
      <c r="D47" s="45"/>
      <c r="E47" s="45"/>
      <c r="F47" s="45"/>
      <c r="G47" s="41"/>
      <c r="H47" s="45"/>
      <c r="I47" s="17"/>
      <c r="J47" s="10"/>
      <c r="K47" s="41"/>
      <c r="L47" s="82"/>
      <c r="M47" s="36"/>
      <c r="N47" s="15"/>
      <c r="O47" s="48"/>
      <c r="P47" s="10"/>
      <c r="R47" s="2"/>
    </row>
    <row r="48" spans="2:18" ht="17.100000000000001" customHeight="1" x14ac:dyDescent="0.4">
      <c r="B48" s="116"/>
      <c r="D48" s="45"/>
      <c r="E48" s="45"/>
      <c r="F48" s="45"/>
      <c r="G48" s="41"/>
      <c r="H48" s="45"/>
      <c r="I48" s="17"/>
      <c r="J48" s="10"/>
      <c r="K48" s="17"/>
      <c r="L48" s="82"/>
      <c r="M48" s="36"/>
      <c r="N48" s="15"/>
      <c r="O48" s="176"/>
      <c r="P48" s="10"/>
      <c r="R48" s="2"/>
    </row>
    <row r="49" spans="1:18" ht="17.100000000000001" customHeight="1" x14ac:dyDescent="0.4">
      <c r="B49" s="116" t="str">
        <f>Texte!A254</f>
        <v>Zwischentotal Kulturlandschaftsbeiträge auf dem Ganzjahresbetrieb</v>
      </c>
      <c r="D49" s="45"/>
      <c r="E49" s="45"/>
      <c r="F49" s="45"/>
      <c r="G49" s="41"/>
      <c r="H49" s="45"/>
      <c r="I49" s="17"/>
      <c r="J49" s="10"/>
      <c r="K49" s="17"/>
      <c r="L49" s="82"/>
      <c r="M49" s="36"/>
      <c r="N49" s="15"/>
      <c r="O49" s="144">
        <f>O15+O23+O32+O41+O45</f>
        <v>0</v>
      </c>
      <c r="P49" s="10"/>
      <c r="R49" s="2"/>
    </row>
    <row r="50" spans="1:18" ht="6" customHeight="1" x14ac:dyDescent="0.25">
      <c r="B50" s="111"/>
      <c r="D50" s="45"/>
      <c r="E50" s="45"/>
      <c r="F50" s="45"/>
      <c r="G50" s="41"/>
      <c r="H50" s="45"/>
      <c r="I50" s="110"/>
      <c r="J50" s="15"/>
      <c r="K50" s="41"/>
      <c r="L50" s="15"/>
      <c r="M50" s="44"/>
      <c r="N50" s="20"/>
      <c r="O50" s="48"/>
      <c r="P50" s="10"/>
      <c r="R50" s="10"/>
    </row>
    <row r="51" spans="1:18" ht="26.25" customHeight="1" x14ac:dyDescent="0.3">
      <c r="B51" s="106" t="str">
        <f>Texte!A160</f>
        <v>Sömmerungsbeitrag</v>
      </c>
      <c r="C51" s="99"/>
      <c r="D51" s="99"/>
      <c r="E51" s="99"/>
      <c r="F51" s="99"/>
      <c r="G51" s="99"/>
      <c r="H51" s="99"/>
      <c r="I51" s="99"/>
      <c r="J51" s="99"/>
      <c r="K51" s="99"/>
      <c r="L51" s="99"/>
      <c r="M51" s="99"/>
      <c r="N51" s="99"/>
      <c r="O51" s="165"/>
      <c r="P51" s="25"/>
      <c r="Q51" s="10"/>
      <c r="R51" s="10"/>
    </row>
    <row r="52" spans="1:18" s="375" customFormat="1" ht="17.100000000000001" customHeight="1" x14ac:dyDescent="0.25">
      <c r="A52" s="377"/>
      <c r="B52" s="378"/>
      <c r="C52" s="379"/>
      <c r="K52" s="375" t="str">
        <f>Texte!A222</f>
        <v>NST***</v>
      </c>
      <c r="L52" s="377"/>
      <c r="M52" s="375" t="str">
        <f>Texte!A193</f>
        <v>Betrag Fr./NST</v>
      </c>
      <c r="O52" s="376" t="str">
        <f>Texte!A271</f>
        <v>Total</v>
      </c>
      <c r="P52" s="380"/>
      <c r="R52" s="377"/>
    </row>
    <row r="53" spans="1:18" s="10" customFormat="1" ht="17.100000000000001" customHeight="1" x14ac:dyDescent="0.25">
      <c r="A53"/>
      <c r="B53" s="60"/>
      <c r="C53" s="15"/>
      <c r="D53" s="15"/>
      <c r="E53" s="15"/>
      <c r="F53" s="15"/>
      <c r="G53" s="15"/>
      <c r="H53" s="15"/>
      <c r="I53" s="15"/>
      <c r="J53" s="15"/>
      <c r="K53" s="375" t="str">
        <f>Texte!A82</f>
        <v>Normalbesatz</v>
      </c>
      <c r="L53" s="15"/>
      <c r="M53" s="15"/>
      <c r="N53" s="15"/>
      <c r="O53" s="59"/>
      <c r="P53" s="12"/>
      <c r="Q53"/>
      <c r="R53"/>
    </row>
    <row r="54" spans="1:18" ht="17.100000000000001" customHeight="1" x14ac:dyDescent="0.25">
      <c r="B54" s="60"/>
      <c r="C54" s="15" t="str">
        <f>Texte!A198</f>
        <v>Schafe, ausgenommen Milchschafe:</v>
      </c>
      <c r="D54" s="15"/>
      <c r="E54" s="15"/>
      <c r="F54" s="15"/>
      <c r="G54" s="15"/>
      <c r="H54" s="15"/>
      <c r="I54" s="15"/>
      <c r="J54" s="15"/>
      <c r="K54" s="375"/>
      <c r="L54" s="15"/>
      <c r="M54" s="15"/>
      <c r="N54" s="15"/>
      <c r="O54" s="59"/>
      <c r="P54" s="12"/>
      <c r="R54" s="10"/>
    </row>
    <row r="55" spans="1:18" ht="17.100000000000001" customHeight="1" x14ac:dyDescent="0.3">
      <c r="B55" s="131"/>
      <c r="C55" s="15" t="str">
        <f>Texte!A31</f>
        <v xml:space="preserve">- ständige Behirtung </v>
      </c>
      <c r="D55" s="10"/>
      <c r="E55" s="10"/>
      <c r="F55" s="10"/>
      <c r="G55" s="10"/>
      <c r="H55" s="10"/>
      <c r="I55" s="17"/>
      <c r="J55" s="10"/>
      <c r="K55" s="113"/>
      <c r="L55" s="82" t="s">
        <v>137</v>
      </c>
      <c r="M55" s="35">
        <v>400</v>
      </c>
      <c r="N55" s="15" t="s">
        <v>138</v>
      </c>
      <c r="O55" s="102">
        <f>K55*M55</f>
        <v>0</v>
      </c>
      <c r="P55" s="26"/>
      <c r="Q55" s="10"/>
      <c r="R55" s="10"/>
    </row>
    <row r="56" spans="1:18" ht="17.100000000000001" customHeight="1" x14ac:dyDescent="0.25">
      <c r="B56" s="60"/>
      <c r="C56" s="15" t="str">
        <f>Texte!A29</f>
        <v>- Umtriebsweide</v>
      </c>
      <c r="D56" s="10"/>
      <c r="E56" s="10"/>
      <c r="F56" s="10"/>
      <c r="G56" s="10"/>
      <c r="H56" s="10"/>
      <c r="I56" s="17"/>
      <c r="J56" s="10"/>
      <c r="K56" s="113"/>
      <c r="L56" s="82" t="s">
        <v>137</v>
      </c>
      <c r="M56" s="35">
        <v>320</v>
      </c>
      <c r="N56" s="15" t="s">
        <v>138</v>
      </c>
      <c r="O56" s="102">
        <f>K56*M56</f>
        <v>0</v>
      </c>
      <c r="P56" s="26"/>
      <c r="Q56" s="10"/>
      <c r="R56" s="10"/>
    </row>
    <row r="57" spans="1:18" s="10" customFormat="1" ht="17.100000000000001" customHeight="1" x14ac:dyDescent="0.25">
      <c r="A57"/>
      <c r="B57" s="60"/>
      <c r="C57" s="15" t="str">
        <f>Texte!A20</f>
        <v>- übrige Weiden</v>
      </c>
      <c r="I57" s="17"/>
      <c r="K57" s="113"/>
      <c r="L57" s="82" t="s">
        <v>137</v>
      </c>
      <c r="M57" s="35">
        <v>120</v>
      </c>
      <c r="N57" s="15" t="s">
        <v>138</v>
      </c>
      <c r="O57" s="102">
        <f>K57*M57</f>
        <v>0</v>
      </c>
      <c r="P57" s="26"/>
    </row>
    <row r="58" spans="1:18" s="10" customFormat="1" ht="6" customHeight="1" x14ac:dyDescent="0.25">
      <c r="A58"/>
      <c r="B58" s="60"/>
      <c r="C58" s="15"/>
      <c r="I58" s="17"/>
      <c r="K58" s="41"/>
      <c r="L58" s="82"/>
      <c r="M58" s="73"/>
      <c r="N58" s="15"/>
      <c r="O58" s="115"/>
      <c r="P58" s="26"/>
    </row>
    <row r="59" spans="1:18" s="10" customFormat="1" ht="17.100000000000001" customHeight="1" x14ac:dyDescent="0.25">
      <c r="A59"/>
      <c r="B59" s="60"/>
      <c r="C59" s="15" t="str">
        <f>Texte!A195</f>
        <v>andere raufutterverzehrende Tiere (ohne Bisons und Hirsche)</v>
      </c>
      <c r="I59" s="17"/>
      <c r="K59" s="113"/>
      <c r="L59" s="82" t="s">
        <v>137</v>
      </c>
      <c r="M59" s="35">
        <v>400</v>
      </c>
      <c r="N59" s="15" t="s">
        <v>138</v>
      </c>
      <c r="O59" s="102">
        <f>K59*M59</f>
        <v>0</v>
      </c>
      <c r="P59" s="26"/>
    </row>
    <row r="60" spans="1:18" s="10" customFormat="1" ht="17.100000000000001" customHeight="1" x14ac:dyDescent="0.25">
      <c r="A60"/>
      <c r="B60" s="60"/>
      <c r="C60" s="15"/>
      <c r="I60" s="17"/>
      <c r="L60" s="82"/>
      <c r="M60" s="36"/>
      <c r="N60" s="15"/>
      <c r="O60" s="115"/>
      <c r="P60" s="26"/>
    </row>
    <row r="61" spans="1:18" s="10" customFormat="1" ht="30" customHeight="1" x14ac:dyDescent="0.25">
      <c r="A61"/>
      <c r="B61" s="60"/>
      <c r="C61" s="440" t="str">
        <f>Texte!A186</f>
        <v>Die Beitragssumme wird auf der Basis des Normalbesatzes gerechnet, wenn der effektive Jahresbesatz zwischen 75% und 110% des Normalbesatzes liegt</v>
      </c>
      <c r="D61" s="440"/>
      <c r="E61" s="440"/>
      <c r="F61" s="440"/>
      <c r="G61" s="440"/>
      <c r="H61" s="440"/>
      <c r="I61" s="440"/>
      <c r="J61" s="440"/>
      <c r="K61" s="440"/>
      <c r="L61" s="440"/>
      <c r="M61" s="440"/>
      <c r="N61" s="15"/>
      <c r="O61" s="115"/>
      <c r="P61" s="26"/>
    </row>
    <row r="62" spans="1:18" s="10" customFormat="1" ht="16.95" customHeight="1" x14ac:dyDescent="0.25">
      <c r="A62"/>
      <c r="B62" s="60"/>
      <c r="C62" s="82" t="str">
        <f>Texte!A47</f>
        <v>***NST = Normalstoss = 1 RGVE 100 Sömmerungstage</v>
      </c>
      <c r="D62" s="168"/>
      <c r="E62" s="168"/>
      <c r="F62" s="168"/>
      <c r="G62" s="168"/>
      <c r="H62" s="168"/>
      <c r="I62" s="168"/>
      <c r="J62" s="168"/>
      <c r="K62" s="168"/>
      <c r="L62" s="168"/>
      <c r="M62" s="168"/>
      <c r="N62" s="15"/>
      <c r="O62" s="115"/>
      <c r="P62" s="26"/>
    </row>
    <row r="63" spans="1:18" s="10" customFormat="1" ht="17.100000000000001" customHeight="1" x14ac:dyDescent="0.25">
      <c r="A63"/>
      <c r="B63" s="60"/>
      <c r="C63" s="15"/>
      <c r="I63" s="17"/>
      <c r="L63" s="82"/>
      <c r="M63" s="36"/>
      <c r="N63" s="15"/>
      <c r="O63" s="115"/>
      <c r="P63" s="26"/>
    </row>
    <row r="64" spans="1:18" s="10" customFormat="1" ht="22.8" x14ac:dyDescent="0.25">
      <c r="A64"/>
      <c r="B64" s="60"/>
      <c r="C64" s="15"/>
      <c r="I64" s="17"/>
      <c r="K64" s="433" t="str">
        <f>Texte!A487</f>
        <v>effektive Bestossung</v>
      </c>
      <c r="L64" s="82"/>
      <c r="M64" s="36"/>
      <c r="N64" s="15"/>
      <c r="O64" s="115"/>
      <c r="P64" s="26"/>
    </row>
    <row r="65" spans="1:19" s="14" customFormat="1" ht="30" customHeight="1" x14ac:dyDescent="0.25">
      <c r="A65" s="175"/>
      <c r="B65" s="203"/>
      <c r="C65" s="440" t="str">
        <f>Texte!A196</f>
        <v>Zusatzbeitrag für Milchkühe, Milchschafe u. Milchziegen (zusätzlich zu den Beiträgen oben)</v>
      </c>
      <c r="D65" s="440"/>
      <c r="E65" s="440"/>
      <c r="F65" s="440"/>
      <c r="G65" s="440"/>
      <c r="H65" s="440"/>
      <c r="I65" s="440"/>
      <c r="K65" s="163"/>
      <c r="L65" s="82" t="s">
        <v>137</v>
      </c>
      <c r="M65" s="161">
        <v>40</v>
      </c>
      <c r="N65" s="82" t="s">
        <v>138</v>
      </c>
      <c r="O65" s="167">
        <f>K65*M65</f>
        <v>0</v>
      </c>
      <c r="P65" s="26"/>
    </row>
    <row r="66" spans="1:19" s="14" customFormat="1" ht="10.050000000000001" customHeight="1" x14ac:dyDescent="0.25">
      <c r="A66" s="175"/>
      <c r="B66" s="203"/>
      <c r="C66" s="168"/>
      <c r="D66" s="168"/>
      <c r="E66" s="168"/>
      <c r="F66" s="168"/>
      <c r="G66" s="168"/>
      <c r="H66" s="168"/>
      <c r="I66" s="168"/>
      <c r="L66" s="82"/>
      <c r="M66" s="202"/>
      <c r="N66" s="82"/>
      <c r="O66" s="429"/>
      <c r="P66" s="26"/>
    </row>
    <row r="67" spans="1:19" s="14" customFormat="1" ht="30" customHeight="1" x14ac:dyDescent="0.25">
      <c r="A67" s="175"/>
      <c r="B67" s="203"/>
      <c r="C67" s="440" t="str">
        <f>Texte!A528</f>
        <v>Zusatzbeitrag für die Umsetzung einzelbetrieblicher Herdenschutzmassnahmen</v>
      </c>
      <c r="D67" s="440"/>
      <c r="E67" s="440"/>
      <c r="F67" s="440"/>
      <c r="G67" s="440"/>
      <c r="H67" s="440"/>
      <c r="I67" s="440"/>
      <c r="K67" s="10"/>
      <c r="L67" s="82"/>
      <c r="M67" s="36"/>
      <c r="N67" s="15"/>
      <c r="O67" s="115"/>
      <c r="P67" s="26"/>
    </row>
    <row r="68" spans="1:19" s="175" customFormat="1" ht="30" customHeight="1" x14ac:dyDescent="0.25">
      <c r="B68" s="318"/>
      <c r="C68" s="440" t="str">
        <f>Texte!A529</f>
        <v>Schafe, mit Ausnahme von Milchschafen, bei ständiger Behirtung oder Umtriebsweide</v>
      </c>
      <c r="D68" s="440"/>
      <c r="E68" s="440"/>
      <c r="F68" s="440"/>
      <c r="G68" s="440"/>
      <c r="H68" s="440"/>
      <c r="I68" s="440"/>
      <c r="J68" s="14"/>
      <c r="K68" s="163"/>
      <c r="L68" s="82" t="s">
        <v>137</v>
      </c>
      <c r="M68" s="161">
        <v>250</v>
      </c>
      <c r="N68" s="432" t="s">
        <v>138</v>
      </c>
      <c r="O68" s="167">
        <f>K68*M68</f>
        <v>0</v>
      </c>
      <c r="P68" s="26"/>
      <c r="Q68" s="14"/>
      <c r="R68" s="14"/>
    </row>
    <row r="69" spans="1:19" ht="17.100000000000001" customHeight="1" x14ac:dyDescent="0.3">
      <c r="B69" s="131"/>
      <c r="C69" s="15" t="str">
        <f>Texte!A530</f>
        <v>Milchschafe</v>
      </c>
      <c r="D69" s="10"/>
      <c r="E69" s="10"/>
      <c r="F69" s="10"/>
      <c r="G69" s="10"/>
      <c r="H69" s="10"/>
      <c r="I69" s="17"/>
      <c r="J69" s="10"/>
      <c r="K69" s="113"/>
      <c r="L69" s="15" t="s">
        <v>137</v>
      </c>
      <c r="M69" s="35">
        <v>250</v>
      </c>
      <c r="N69" s="75" t="s">
        <v>138</v>
      </c>
      <c r="O69" s="167">
        <f t="shared" ref="O69:O71" si="0">K69*M69</f>
        <v>0</v>
      </c>
      <c r="P69" s="26"/>
      <c r="Q69" s="10"/>
      <c r="R69" s="10"/>
    </row>
    <row r="70" spans="1:19" ht="17.100000000000001" customHeight="1" x14ac:dyDescent="0.3">
      <c r="B70" s="131"/>
      <c r="C70" s="15" t="str">
        <f>Texte!A531</f>
        <v>Ziegen</v>
      </c>
      <c r="D70" s="10"/>
      <c r="E70" s="10"/>
      <c r="F70" s="10"/>
      <c r="G70" s="10"/>
      <c r="H70" s="10"/>
      <c r="I70" s="17"/>
      <c r="J70" s="10"/>
      <c r="K70" s="113"/>
      <c r="L70" s="15" t="s">
        <v>137</v>
      </c>
      <c r="M70" s="35">
        <v>250</v>
      </c>
      <c r="N70" s="75" t="s">
        <v>138</v>
      </c>
      <c r="O70" s="167">
        <f t="shared" si="0"/>
        <v>0</v>
      </c>
      <c r="P70" s="26"/>
      <c r="Q70" s="10"/>
      <c r="R70" s="10"/>
    </row>
    <row r="71" spans="1:19" ht="17.100000000000001" customHeight="1" x14ac:dyDescent="0.3">
      <c r="B71" s="131"/>
      <c r="C71" s="15" t="str">
        <f>Texte!A532</f>
        <v>Tiere der Rindergattung und Wasserbüffel, bis 365 Tage alt</v>
      </c>
      <c r="D71" s="10"/>
      <c r="E71" s="10"/>
      <c r="F71" s="10"/>
      <c r="G71" s="10"/>
      <c r="H71" s="10"/>
      <c r="I71" s="17"/>
      <c r="J71" s="10"/>
      <c r="K71" s="113"/>
      <c r="L71" s="15" t="s">
        <v>137</v>
      </c>
      <c r="M71" s="35">
        <v>250</v>
      </c>
      <c r="N71" s="75" t="s">
        <v>138</v>
      </c>
      <c r="O71" s="167">
        <f t="shared" si="0"/>
        <v>0</v>
      </c>
      <c r="P71" s="26"/>
      <c r="Q71" s="10"/>
      <c r="R71" s="10"/>
    </row>
    <row r="72" spans="1:19" s="10" customFormat="1" ht="12.6" customHeight="1" x14ac:dyDescent="0.3">
      <c r="A72"/>
      <c r="B72" s="60"/>
      <c r="C72" s="104"/>
      <c r="K72" s="15"/>
      <c r="L72" s="82"/>
      <c r="M72" s="36"/>
      <c r="N72" s="20"/>
      <c r="O72" s="48"/>
      <c r="P72" s="28"/>
    </row>
    <row r="73" spans="1:19" s="10" customFormat="1" ht="17.100000000000001" customHeight="1" x14ac:dyDescent="0.25">
      <c r="A73"/>
      <c r="B73" s="60"/>
      <c r="C73" s="23"/>
      <c r="K73" s="15"/>
      <c r="L73" s="15"/>
      <c r="M73" s="44" t="str">
        <f>Texte!A252</f>
        <v>Summe der Beiträge</v>
      </c>
      <c r="N73" s="20"/>
      <c r="O73" s="142"/>
      <c r="P73" s="14"/>
    </row>
    <row r="74" spans="1:19" s="10" customFormat="1" ht="17.100000000000001" customHeight="1" x14ac:dyDescent="0.3">
      <c r="A74"/>
      <c r="B74" s="60"/>
      <c r="C74" s="104"/>
      <c r="K74" s="15"/>
      <c r="L74" s="15"/>
      <c r="M74" s="44"/>
      <c r="N74" s="20" t="s">
        <v>138</v>
      </c>
      <c r="O74" s="46">
        <f>SUM(O55:O71)</f>
        <v>0</v>
      </c>
      <c r="P74" s="14"/>
    </row>
    <row r="75" spans="1:19" s="10" customFormat="1" ht="6" customHeight="1" x14ac:dyDescent="0.3">
      <c r="A75"/>
      <c r="B75" s="60"/>
      <c r="C75" s="104"/>
      <c r="K75" s="15"/>
      <c r="L75" s="15"/>
      <c r="M75" s="15"/>
      <c r="N75" s="15"/>
      <c r="O75" s="115"/>
      <c r="P75" s="14"/>
    </row>
    <row r="76" spans="1:19" s="10" customFormat="1" ht="17.100000000000001" customHeight="1" x14ac:dyDescent="0.25">
      <c r="B76" s="18"/>
      <c r="C76" s="448"/>
      <c r="D76" s="448"/>
      <c r="E76" s="448"/>
      <c r="F76" s="448"/>
      <c r="G76" s="448"/>
      <c r="H76" s="448"/>
      <c r="I76" s="448"/>
      <c r="J76" s="448"/>
      <c r="K76" s="448"/>
      <c r="L76" s="448"/>
      <c r="M76" s="448"/>
      <c r="N76" s="15"/>
      <c r="O76" s="112"/>
      <c r="P76" s="14"/>
      <c r="Q76" s="14"/>
    </row>
    <row r="77" spans="1:19" s="10" customFormat="1" ht="17.100000000000001" customHeight="1" x14ac:dyDescent="0.4">
      <c r="B77" s="116" t="str">
        <f>Texte!A274</f>
        <v>Total Kulturlandschaftsbeiträge (inkl. Sömmerung)</v>
      </c>
      <c r="C77" s="15"/>
      <c r="D77" s="15"/>
      <c r="E77" s="15"/>
      <c r="F77" s="15"/>
      <c r="G77" s="15"/>
      <c r="H77" s="15"/>
      <c r="I77" s="15"/>
      <c r="J77" s="15"/>
      <c r="K77" s="15"/>
      <c r="L77" s="15"/>
      <c r="M77" s="15"/>
      <c r="N77" s="15"/>
      <c r="O77" s="144">
        <f>O49+O74</f>
        <v>0</v>
      </c>
      <c r="P77" s="14"/>
      <c r="Q77" s="14"/>
    </row>
    <row r="78" spans="1:19" s="10" customFormat="1" ht="6" customHeight="1" x14ac:dyDescent="0.25">
      <c r="A78"/>
      <c r="B78" s="61"/>
      <c r="C78" s="62"/>
      <c r="D78" s="62"/>
      <c r="E78" s="62"/>
      <c r="F78" s="62"/>
      <c r="G78" s="62"/>
      <c r="H78" s="62"/>
      <c r="I78" s="62"/>
      <c r="J78" s="62"/>
      <c r="K78" s="62"/>
      <c r="L78" s="62"/>
      <c r="M78" s="62"/>
      <c r="N78" s="62"/>
      <c r="O78" s="65"/>
      <c r="P78" s="14"/>
      <c r="Q78" s="14"/>
    </row>
    <row r="79" spans="1:19" ht="49.95" customHeight="1" x14ac:dyDescent="0.25">
      <c r="B79" s="145"/>
      <c r="C79" s="443" t="str">
        <f>Texte!A327</f>
        <v>Stand gemäss Verordnungspaket vom Oktober 2025.
AGRIDEA lehnt jede Haftung und Gewährleistung ab, die aus Berechnungen mit diesem Instrument abgeleitet werden.
Version 4.11</v>
      </c>
      <c r="D79" s="444"/>
      <c r="E79" s="444"/>
      <c r="F79" s="444"/>
      <c r="G79" s="444"/>
      <c r="H79" s="444"/>
      <c r="I79" s="444"/>
      <c r="J79" s="444"/>
      <c r="K79" s="444"/>
      <c r="L79" s="444"/>
      <c r="M79" s="444"/>
      <c r="N79" s="444"/>
      <c r="O79" s="444"/>
      <c r="P79" s="6"/>
      <c r="Q79" s="6"/>
      <c r="R79" s="2"/>
      <c r="S79" s="10"/>
    </row>
    <row r="80" spans="1:19" ht="34.049999999999997" customHeight="1" x14ac:dyDescent="0.25">
      <c r="A80" s="2"/>
      <c r="P80" s="6"/>
      <c r="Q80" s="6"/>
      <c r="R80" s="2"/>
    </row>
    <row r="81" spans="1:19" s="2" customFormat="1" ht="17.100000000000001" customHeight="1" x14ac:dyDescent="0.25">
      <c r="A81"/>
      <c r="B81"/>
      <c r="C81"/>
      <c r="D81"/>
      <c r="E81"/>
      <c r="F81"/>
      <c r="G81"/>
      <c r="H81"/>
      <c r="I81"/>
      <c r="J81"/>
      <c r="K81"/>
      <c r="L81"/>
      <c r="M81"/>
      <c r="N81"/>
      <c r="O81"/>
      <c r="P81" s="6"/>
      <c r="Q81" s="6"/>
      <c r="S81"/>
    </row>
    <row r="82" spans="1:19" ht="17.100000000000001" customHeight="1" x14ac:dyDescent="0.25">
      <c r="A82" s="10"/>
      <c r="P82" s="6"/>
      <c r="Q82" s="6"/>
      <c r="R82" s="2"/>
      <c r="S82" s="2"/>
    </row>
    <row r="83" spans="1:19" s="10" customFormat="1" ht="17.100000000000001" customHeight="1" x14ac:dyDescent="0.25">
      <c r="B83"/>
      <c r="C83"/>
      <c r="D83"/>
      <c r="E83"/>
      <c r="F83"/>
      <c r="G83"/>
      <c r="H83"/>
      <c r="I83"/>
      <c r="J83"/>
      <c r="K83"/>
      <c r="L83"/>
      <c r="M83"/>
      <c r="N83"/>
      <c r="O83"/>
      <c r="P83" s="14"/>
      <c r="Q83" s="14"/>
      <c r="S83"/>
    </row>
    <row r="84" spans="1:19" s="10" customFormat="1" ht="17.100000000000001" customHeight="1" x14ac:dyDescent="0.25">
      <c r="B84"/>
      <c r="C84"/>
      <c r="D84"/>
      <c r="E84"/>
      <c r="F84"/>
      <c r="G84"/>
      <c r="H84"/>
      <c r="I84"/>
      <c r="J84"/>
      <c r="K84"/>
      <c r="L84"/>
      <c r="M84"/>
      <c r="N84"/>
      <c r="O84"/>
      <c r="P84" s="14"/>
      <c r="Q84" s="14"/>
    </row>
    <row r="85" spans="1:19" s="10" customFormat="1" ht="17.100000000000001" customHeight="1" x14ac:dyDescent="0.25">
      <c r="B85"/>
      <c r="C85"/>
      <c r="D85"/>
      <c r="E85"/>
      <c r="F85"/>
      <c r="G85"/>
      <c r="H85"/>
      <c r="I85"/>
      <c r="J85"/>
      <c r="K85"/>
      <c r="L85"/>
      <c r="M85"/>
      <c r="N85"/>
      <c r="O85"/>
      <c r="P85" s="14"/>
      <c r="Q85" s="14"/>
    </row>
    <row r="86" spans="1:19" s="10" customFormat="1" ht="17.100000000000001" customHeight="1" x14ac:dyDescent="0.25">
      <c r="B86"/>
      <c r="C86"/>
      <c r="D86"/>
      <c r="E86"/>
      <c r="F86"/>
      <c r="G86"/>
      <c r="H86"/>
      <c r="I86"/>
      <c r="J86"/>
      <c r="K86"/>
      <c r="L86"/>
      <c r="M86"/>
      <c r="N86"/>
      <c r="O86"/>
      <c r="P86" s="14"/>
      <c r="Q86" s="14"/>
    </row>
    <row r="87" spans="1:19" s="10" customFormat="1" ht="17.100000000000001" customHeight="1" x14ac:dyDescent="0.25">
      <c r="B87"/>
      <c r="C87"/>
      <c r="D87"/>
      <c r="E87"/>
      <c r="F87"/>
      <c r="G87"/>
      <c r="H87"/>
      <c r="I87"/>
      <c r="J87"/>
      <c r="K87"/>
      <c r="L87"/>
      <c r="M87"/>
      <c r="N87"/>
      <c r="O87"/>
      <c r="P87" s="14"/>
      <c r="Q87" s="14"/>
    </row>
    <row r="88" spans="1:19" s="10" customFormat="1" ht="17.100000000000001" customHeight="1" x14ac:dyDescent="0.25">
      <c r="B88"/>
      <c r="C88"/>
      <c r="D88"/>
      <c r="E88"/>
      <c r="F88"/>
      <c r="G88"/>
      <c r="H88"/>
      <c r="I88"/>
      <c r="J88"/>
      <c r="K88"/>
      <c r="L88"/>
      <c r="M88"/>
      <c r="N88"/>
      <c r="O88"/>
      <c r="P88" s="14"/>
      <c r="Q88" s="14"/>
    </row>
    <row r="89" spans="1:19" s="10" customFormat="1" ht="17.100000000000001" customHeight="1" x14ac:dyDescent="0.25">
      <c r="B89"/>
      <c r="C89"/>
      <c r="D89"/>
      <c r="E89"/>
      <c r="F89"/>
      <c r="G89"/>
      <c r="H89"/>
      <c r="I89"/>
      <c r="J89"/>
      <c r="K89"/>
      <c r="L89"/>
      <c r="M89"/>
      <c r="N89"/>
      <c r="O89"/>
      <c r="P89" s="14"/>
      <c r="Q89" s="14"/>
    </row>
    <row r="90" spans="1:19" s="10" customFormat="1" ht="17.100000000000001" customHeight="1" x14ac:dyDescent="0.25">
      <c r="B90"/>
      <c r="C90"/>
      <c r="D90"/>
      <c r="E90"/>
      <c r="F90"/>
      <c r="G90"/>
      <c r="H90"/>
      <c r="I90"/>
      <c r="J90"/>
      <c r="K90"/>
      <c r="L90"/>
      <c r="M90"/>
      <c r="N90"/>
      <c r="O90"/>
      <c r="P90" s="14"/>
      <c r="Q90" s="14"/>
    </row>
    <row r="91" spans="1:19" s="10" customFormat="1" ht="17.100000000000001" customHeight="1" x14ac:dyDescent="0.25">
      <c r="B91"/>
      <c r="C91"/>
      <c r="D91"/>
      <c r="E91"/>
      <c r="F91"/>
      <c r="G91"/>
      <c r="H91"/>
      <c r="I91"/>
      <c r="J91"/>
      <c r="K91"/>
      <c r="L91"/>
      <c r="M91"/>
      <c r="N91"/>
      <c r="O91"/>
      <c r="P91" s="14"/>
      <c r="Q91" s="14"/>
    </row>
    <row r="92" spans="1:19" s="10" customFormat="1" ht="17.100000000000001" customHeight="1" x14ac:dyDescent="0.25">
      <c r="B92"/>
      <c r="C92"/>
      <c r="D92"/>
      <c r="E92"/>
      <c r="F92"/>
      <c r="G92"/>
      <c r="H92"/>
      <c r="I92"/>
      <c r="J92"/>
      <c r="K92"/>
      <c r="L92"/>
      <c r="M92"/>
      <c r="N92"/>
      <c r="O92"/>
      <c r="P92" s="14"/>
      <c r="Q92" s="14"/>
    </row>
    <row r="93" spans="1:19" s="10" customFormat="1" ht="17.100000000000001" customHeight="1" x14ac:dyDescent="0.25">
      <c r="B93"/>
      <c r="C93"/>
      <c r="D93"/>
      <c r="E93"/>
      <c r="F93"/>
      <c r="G93"/>
      <c r="H93"/>
      <c r="I93"/>
      <c r="J93"/>
      <c r="K93"/>
      <c r="L93"/>
      <c r="M93"/>
      <c r="N93"/>
      <c r="O93"/>
      <c r="P93" s="14"/>
      <c r="Q93" s="14"/>
    </row>
    <row r="94" spans="1:19" s="10" customFormat="1" ht="17.100000000000001" customHeight="1" x14ac:dyDescent="0.25">
      <c r="B94"/>
      <c r="C94"/>
      <c r="D94"/>
      <c r="E94"/>
      <c r="F94"/>
      <c r="G94"/>
      <c r="H94"/>
      <c r="I94"/>
      <c r="J94"/>
      <c r="K94"/>
      <c r="L94"/>
      <c r="M94"/>
      <c r="N94"/>
      <c r="O94"/>
      <c r="P94" s="14"/>
      <c r="Q94" s="14"/>
    </row>
    <row r="95" spans="1:19" s="10" customFormat="1" ht="17.100000000000001" customHeight="1" x14ac:dyDescent="0.25">
      <c r="B95"/>
      <c r="C95"/>
      <c r="D95"/>
      <c r="E95"/>
      <c r="F95"/>
      <c r="G95"/>
      <c r="H95"/>
      <c r="I95"/>
      <c r="J95"/>
      <c r="K95"/>
      <c r="L95"/>
      <c r="M95"/>
      <c r="N95"/>
      <c r="O95"/>
      <c r="P95" s="14"/>
      <c r="Q95" s="14"/>
    </row>
    <row r="96" spans="1:19" s="10" customFormat="1" ht="17.100000000000001" customHeight="1" x14ac:dyDescent="0.25">
      <c r="B96"/>
      <c r="C96"/>
      <c r="D96"/>
      <c r="E96"/>
      <c r="F96"/>
      <c r="G96"/>
      <c r="H96"/>
      <c r="I96"/>
      <c r="J96"/>
      <c r="K96"/>
      <c r="L96"/>
      <c r="M96"/>
      <c r="N96"/>
      <c r="O96"/>
      <c r="P96" s="14"/>
      <c r="Q96" s="14"/>
    </row>
    <row r="97" spans="1:19" s="10" customFormat="1" ht="17.100000000000001" customHeight="1" x14ac:dyDescent="0.25">
      <c r="B97"/>
      <c r="C97"/>
      <c r="D97"/>
      <c r="E97"/>
      <c r="F97"/>
      <c r="G97"/>
      <c r="H97"/>
      <c r="I97"/>
      <c r="J97"/>
      <c r="K97"/>
      <c r="L97"/>
      <c r="M97"/>
      <c r="N97"/>
      <c r="O97"/>
      <c r="P97" s="14"/>
      <c r="Q97" s="14"/>
    </row>
    <row r="98" spans="1:19" s="10" customFormat="1" ht="17.100000000000001" customHeight="1" x14ac:dyDescent="0.25">
      <c r="B98"/>
      <c r="C98"/>
      <c r="D98"/>
      <c r="E98"/>
      <c r="F98"/>
      <c r="G98"/>
      <c r="H98"/>
      <c r="I98"/>
      <c r="J98"/>
      <c r="K98"/>
      <c r="L98"/>
      <c r="M98"/>
      <c r="N98"/>
      <c r="O98"/>
      <c r="P98" s="14"/>
      <c r="Q98" s="14"/>
    </row>
    <row r="99" spans="1:19" s="10" customFormat="1" ht="17.100000000000001" customHeight="1" x14ac:dyDescent="0.25">
      <c r="B99"/>
      <c r="C99"/>
      <c r="D99"/>
      <c r="E99"/>
      <c r="F99"/>
      <c r="G99"/>
      <c r="H99"/>
      <c r="I99"/>
      <c r="J99"/>
      <c r="K99"/>
      <c r="L99"/>
      <c r="M99"/>
      <c r="N99"/>
      <c r="O99"/>
      <c r="P99" s="14"/>
      <c r="Q99" s="14"/>
    </row>
    <row r="100" spans="1:19" s="10" customFormat="1" ht="17.100000000000001" customHeight="1" x14ac:dyDescent="0.2"/>
    <row r="101" spans="1:19" s="10" customFormat="1" ht="14.1" customHeight="1" x14ac:dyDescent="0.25">
      <c r="A101"/>
    </row>
    <row r="102" spans="1:19" ht="14.1" customHeight="1" x14ac:dyDescent="0.25">
      <c r="B102" s="2"/>
      <c r="C102" s="2"/>
      <c r="D102" s="2"/>
      <c r="E102" s="2"/>
      <c r="F102" s="2"/>
      <c r="G102" s="2"/>
      <c r="H102" s="2"/>
      <c r="I102" s="2"/>
      <c r="J102" s="2"/>
      <c r="K102" s="2"/>
      <c r="L102" s="2"/>
      <c r="M102" s="2"/>
      <c r="N102" s="2"/>
      <c r="O102" s="2"/>
      <c r="P102" s="2"/>
      <c r="Q102" s="2"/>
      <c r="R102" s="2"/>
      <c r="S102" s="10"/>
    </row>
    <row r="103" spans="1:19" ht="14.1" customHeight="1" x14ac:dyDescent="0.25">
      <c r="B103" s="2"/>
      <c r="C103" s="2"/>
      <c r="D103" s="2"/>
      <c r="E103" s="2"/>
      <c r="F103" s="2"/>
      <c r="G103" s="2"/>
      <c r="H103" s="2"/>
      <c r="I103" s="2"/>
      <c r="J103" s="2"/>
      <c r="K103" s="2"/>
      <c r="L103" s="2"/>
      <c r="M103" s="2"/>
      <c r="N103" s="2"/>
      <c r="O103" s="2"/>
      <c r="P103" s="2"/>
      <c r="Q103" s="2"/>
      <c r="R103" s="2"/>
    </row>
    <row r="104" spans="1:19" ht="14.1" customHeight="1" x14ac:dyDescent="0.25">
      <c r="B104" s="2"/>
      <c r="C104" s="2"/>
      <c r="D104" s="2"/>
      <c r="E104" s="2"/>
      <c r="F104" s="2"/>
      <c r="G104" s="2"/>
      <c r="H104" s="2"/>
      <c r="I104" s="2"/>
      <c r="J104" s="2"/>
      <c r="K104" s="2"/>
      <c r="L104" s="2"/>
      <c r="M104" s="2"/>
      <c r="N104" s="2"/>
      <c r="O104" s="2"/>
      <c r="P104" s="2"/>
      <c r="Q104" s="2"/>
      <c r="R104" s="2"/>
    </row>
    <row r="105" spans="1:19" ht="14.1" customHeight="1" x14ac:dyDescent="0.25">
      <c r="B105" s="2"/>
      <c r="C105" s="2"/>
      <c r="D105" s="2"/>
      <c r="E105" s="2"/>
      <c r="F105" s="2"/>
      <c r="G105" s="2"/>
      <c r="H105" s="2"/>
      <c r="I105" s="2"/>
      <c r="J105" s="2"/>
      <c r="K105" s="2"/>
      <c r="L105" s="2"/>
      <c r="M105" s="2"/>
      <c r="N105" s="2"/>
      <c r="O105" s="2"/>
      <c r="P105" s="2"/>
      <c r="Q105" s="2"/>
      <c r="R105" s="2"/>
    </row>
    <row r="106" spans="1:19" ht="14.1" customHeight="1" x14ac:dyDescent="0.25">
      <c r="B106" s="2"/>
      <c r="C106" s="2"/>
      <c r="D106" s="2"/>
      <c r="E106" s="2"/>
      <c r="F106" s="2"/>
      <c r="G106" s="2"/>
      <c r="H106" s="2"/>
      <c r="I106" s="2"/>
      <c r="J106" s="2"/>
      <c r="K106" s="2"/>
      <c r="L106" s="2"/>
      <c r="M106" s="2"/>
      <c r="N106" s="2"/>
      <c r="O106" s="2"/>
      <c r="P106" s="2"/>
      <c r="Q106" s="2"/>
      <c r="R106" s="2"/>
    </row>
    <row r="107" spans="1:19" ht="14.1" customHeight="1" x14ac:dyDescent="0.25">
      <c r="B107" s="2"/>
      <c r="C107" s="2"/>
      <c r="D107" s="2"/>
      <c r="E107" s="2"/>
      <c r="F107" s="2"/>
      <c r="G107" s="2"/>
      <c r="H107" s="2"/>
      <c r="I107" s="2"/>
      <c r="J107" s="2"/>
      <c r="K107" s="2"/>
      <c r="L107" s="2"/>
      <c r="M107" s="2"/>
      <c r="N107" s="2"/>
      <c r="O107" s="2"/>
      <c r="P107" s="2"/>
      <c r="Q107" s="2"/>
      <c r="R107" s="2"/>
    </row>
    <row r="108" spans="1:19" ht="14.1" customHeight="1" x14ac:dyDescent="0.25">
      <c r="B108" s="2"/>
      <c r="C108" s="2"/>
      <c r="D108" s="2"/>
      <c r="E108" s="2"/>
      <c r="F108" s="2"/>
      <c r="G108" s="2"/>
      <c r="H108" s="2"/>
      <c r="I108" s="2"/>
      <c r="J108" s="2"/>
      <c r="K108" s="2"/>
      <c r="L108" s="2"/>
      <c r="M108" s="2"/>
      <c r="N108" s="2"/>
      <c r="O108" s="2"/>
      <c r="P108" s="2"/>
      <c r="Q108" s="2"/>
      <c r="R108" s="2"/>
    </row>
    <row r="109" spans="1:19" ht="14.1" customHeight="1" x14ac:dyDescent="0.25">
      <c r="B109" s="2"/>
      <c r="C109" s="2"/>
      <c r="D109" s="2"/>
      <c r="E109" s="2"/>
      <c r="F109" s="2"/>
      <c r="G109" s="2"/>
      <c r="H109" s="2"/>
      <c r="I109" s="2"/>
      <c r="J109" s="2"/>
      <c r="K109" s="2"/>
      <c r="L109" s="2"/>
      <c r="M109" s="2"/>
      <c r="N109" s="2"/>
      <c r="O109" s="2"/>
      <c r="P109" s="2"/>
      <c r="Q109" s="2"/>
      <c r="R109" s="2"/>
    </row>
    <row r="110" spans="1:19" ht="14.1" customHeight="1" x14ac:dyDescent="0.25">
      <c r="B110" s="2"/>
      <c r="C110" s="2"/>
      <c r="D110" s="2"/>
      <c r="E110" s="2"/>
      <c r="F110" s="2"/>
      <c r="G110" s="2"/>
      <c r="H110" s="2"/>
      <c r="I110" s="2"/>
      <c r="J110" s="2"/>
      <c r="K110" s="2"/>
      <c r="L110" s="2"/>
      <c r="M110" s="2"/>
      <c r="N110" s="2"/>
      <c r="O110" s="2"/>
      <c r="P110" s="2"/>
      <c r="Q110" s="2"/>
      <c r="R110" s="2"/>
    </row>
    <row r="111" spans="1:19" ht="14.1" customHeight="1" x14ac:dyDescent="0.25">
      <c r="B111" s="2"/>
      <c r="C111" s="2"/>
      <c r="D111" s="2"/>
      <c r="E111" s="2"/>
      <c r="F111" s="2"/>
      <c r="G111" s="2"/>
      <c r="H111" s="2"/>
      <c r="I111" s="2"/>
      <c r="J111" s="2"/>
      <c r="K111" s="2"/>
      <c r="L111" s="2"/>
      <c r="M111" s="2"/>
      <c r="N111" s="2"/>
      <c r="O111" s="2"/>
      <c r="P111" s="2"/>
      <c r="Q111" s="2"/>
      <c r="R111" s="2"/>
    </row>
    <row r="112" spans="1:19" ht="14.1" customHeight="1" x14ac:dyDescent="0.25">
      <c r="B112" s="2"/>
      <c r="C112" s="2"/>
      <c r="D112" s="2"/>
      <c r="E112" s="2"/>
      <c r="F112" s="2"/>
      <c r="G112" s="2"/>
      <c r="H112" s="2"/>
      <c r="I112" s="2"/>
      <c r="J112" s="2"/>
      <c r="K112" s="2"/>
      <c r="L112" s="2"/>
      <c r="M112" s="2"/>
      <c r="N112" s="2"/>
      <c r="O112" s="2"/>
      <c r="P112" s="2"/>
      <c r="Q112" s="2"/>
      <c r="R112" s="2"/>
    </row>
    <row r="113" spans="2:18" ht="14.1" customHeight="1" x14ac:dyDescent="0.25">
      <c r="B113" s="2"/>
      <c r="C113" s="2"/>
      <c r="D113" s="2"/>
      <c r="E113" s="2"/>
      <c r="F113" s="2"/>
      <c r="G113" s="2"/>
      <c r="H113" s="2"/>
      <c r="I113" s="2"/>
      <c r="J113" s="2"/>
      <c r="K113" s="2"/>
      <c r="L113" s="2"/>
      <c r="M113" s="2"/>
      <c r="N113" s="2"/>
      <c r="O113" s="2"/>
      <c r="P113" s="2"/>
      <c r="Q113" s="2"/>
      <c r="R113" s="2"/>
    </row>
    <row r="114" spans="2:18" ht="14.1" customHeight="1" x14ac:dyDescent="0.25">
      <c r="B114" s="2"/>
      <c r="C114" s="2"/>
      <c r="D114" s="2"/>
      <c r="E114" s="2"/>
      <c r="F114" s="2"/>
      <c r="G114" s="2"/>
      <c r="H114" s="2"/>
      <c r="I114" s="2"/>
      <c r="J114" s="2"/>
      <c r="K114" s="2"/>
      <c r="L114" s="2"/>
      <c r="M114" s="2"/>
      <c r="N114" s="2"/>
      <c r="O114" s="2"/>
      <c r="P114" s="2"/>
      <c r="Q114" s="2"/>
      <c r="R114" s="2"/>
    </row>
    <row r="115" spans="2:18" ht="14.1" customHeight="1" x14ac:dyDescent="0.25">
      <c r="B115" s="2"/>
      <c r="C115" s="2"/>
      <c r="D115" s="2"/>
      <c r="E115" s="2"/>
      <c r="F115" s="2"/>
      <c r="G115" s="2"/>
      <c r="H115" s="2"/>
      <c r="I115" s="2"/>
      <c r="J115" s="2"/>
      <c r="K115" s="2"/>
      <c r="L115" s="2"/>
      <c r="M115" s="2"/>
      <c r="N115" s="2"/>
      <c r="O115" s="2"/>
      <c r="P115" s="2"/>
      <c r="Q115" s="2"/>
      <c r="R115" s="2"/>
    </row>
    <row r="116" spans="2:18" ht="14.1" customHeight="1" x14ac:dyDescent="0.25">
      <c r="B116" s="2"/>
      <c r="C116" s="2"/>
      <c r="D116" s="2"/>
      <c r="E116" s="2"/>
      <c r="F116" s="2"/>
      <c r="G116" s="2"/>
      <c r="H116" s="2"/>
      <c r="I116" s="2"/>
      <c r="J116" s="2"/>
      <c r="K116" s="2"/>
      <c r="L116" s="2"/>
      <c r="M116" s="2"/>
      <c r="N116" s="2"/>
      <c r="O116" s="2"/>
      <c r="P116" s="2"/>
      <c r="Q116" s="2"/>
      <c r="R116" s="2"/>
    </row>
    <row r="117" spans="2:18" ht="14.1" customHeight="1" x14ac:dyDescent="0.25">
      <c r="B117" s="2"/>
      <c r="C117" s="2"/>
      <c r="D117" s="2"/>
      <c r="E117" s="2"/>
      <c r="F117" s="2"/>
      <c r="G117" s="2"/>
      <c r="H117" s="2"/>
      <c r="I117" s="2"/>
      <c r="J117" s="2"/>
      <c r="K117" s="2"/>
      <c r="L117" s="2"/>
      <c r="M117" s="2"/>
      <c r="N117" s="2"/>
      <c r="O117" s="2"/>
      <c r="P117" s="2"/>
      <c r="Q117" s="2"/>
      <c r="R117" s="2"/>
    </row>
    <row r="118" spans="2:18" ht="14.1" customHeight="1" x14ac:dyDescent="0.25">
      <c r="B118" s="2"/>
      <c r="C118" s="2"/>
      <c r="D118" s="2"/>
      <c r="E118" s="2"/>
      <c r="F118" s="2"/>
      <c r="G118" s="2"/>
      <c r="H118" s="2"/>
      <c r="I118" s="2"/>
      <c r="J118" s="2"/>
      <c r="K118" s="2"/>
      <c r="L118" s="2"/>
      <c r="M118" s="2"/>
      <c r="N118" s="2"/>
      <c r="O118" s="2"/>
      <c r="P118" s="2"/>
      <c r="Q118" s="2"/>
      <c r="R118" s="2"/>
    </row>
    <row r="119" spans="2:18" ht="14.1" customHeight="1" x14ac:dyDescent="0.25">
      <c r="B119" s="2"/>
      <c r="C119" s="2"/>
      <c r="D119" s="2"/>
      <c r="E119" s="2"/>
      <c r="F119" s="2"/>
      <c r="G119" s="2"/>
      <c r="H119" s="2"/>
      <c r="I119" s="2"/>
      <c r="J119" s="2"/>
      <c r="K119" s="2"/>
      <c r="L119" s="2"/>
      <c r="M119" s="2"/>
      <c r="N119" s="2"/>
      <c r="O119" s="2"/>
      <c r="P119" s="2"/>
      <c r="Q119" s="2"/>
      <c r="R119" s="2"/>
    </row>
    <row r="120" spans="2:18" ht="14.1" customHeight="1" x14ac:dyDescent="0.25">
      <c r="B120" s="2"/>
      <c r="C120" s="2"/>
      <c r="D120" s="2"/>
      <c r="E120" s="2"/>
      <c r="F120" s="2"/>
      <c r="G120" s="2"/>
      <c r="H120" s="2"/>
      <c r="I120" s="2"/>
      <c r="J120" s="2"/>
      <c r="K120" s="2"/>
      <c r="L120" s="2"/>
      <c r="M120" s="2"/>
      <c r="N120" s="2"/>
      <c r="O120" s="2"/>
      <c r="P120" s="2"/>
      <c r="Q120" s="2"/>
      <c r="R120" s="2"/>
    </row>
    <row r="121" spans="2:18" ht="14.1" customHeight="1" x14ac:dyDescent="0.25">
      <c r="B121" s="2"/>
      <c r="C121" s="2"/>
      <c r="D121" s="2"/>
      <c r="E121" s="2"/>
      <c r="F121" s="2"/>
      <c r="G121" s="2"/>
      <c r="H121" s="2"/>
      <c r="I121" s="2"/>
      <c r="J121" s="2"/>
      <c r="K121" s="2"/>
      <c r="L121" s="2"/>
      <c r="M121" s="2"/>
      <c r="N121" s="2"/>
      <c r="O121" s="2"/>
      <c r="P121" s="2"/>
      <c r="Q121" s="2"/>
      <c r="R121" s="2"/>
    </row>
    <row r="122" spans="2:18" ht="14.1" customHeight="1" x14ac:dyDescent="0.25">
      <c r="B122" s="2"/>
      <c r="C122" s="2"/>
      <c r="D122" s="2"/>
      <c r="E122" s="2"/>
      <c r="F122" s="2"/>
      <c r="G122" s="2"/>
      <c r="H122" s="2"/>
      <c r="I122" s="2"/>
      <c r="J122" s="2"/>
      <c r="K122" s="2"/>
      <c r="L122" s="2"/>
      <c r="M122" s="2"/>
      <c r="N122" s="2"/>
      <c r="O122" s="2"/>
      <c r="P122" s="2"/>
      <c r="Q122" s="2"/>
      <c r="R122" s="2"/>
    </row>
    <row r="123" spans="2:18" ht="14.1" customHeight="1" x14ac:dyDescent="0.25">
      <c r="B123" s="2"/>
      <c r="C123" s="2"/>
      <c r="D123" s="2"/>
      <c r="E123" s="2"/>
      <c r="F123" s="2"/>
      <c r="G123" s="2"/>
      <c r="H123" s="2"/>
      <c r="I123" s="2"/>
      <c r="J123" s="2"/>
      <c r="K123" s="2"/>
      <c r="L123" s="2"/>
      <c r="M123" s="2"/>
      <c r="N123" s="2"/>
      <c r="O123" s="2"/>
      <c r="P123" s="2"/>
      <c r="Q123" s="2"/>
      <c r="R123" s="2"/>
    </row>
    <row r="124" spans="2:18" ht="14.1" customHeight="1" x14ac:dyDescent="0.25">
      <c r="B124" s="2"/>
      <c r="C124" s="2"/>
      <c r="D124" s="2"/>
      <c r="E124" s="2"/>
      <c r="F124" s="2"/>
      <c r="G124" s="2"/>
      <c r="H124" s="2"/>
      <c r="I124" s="2"/>
      <c r="J124" s="2"/>
      <c r="K124" s="2"/>
      <c r="L124" s="2"/>
      <c r="M124" s="2"/>
      <c r="N124" s="2"/>
      <c r="O124" s="2"/>
      <c r="P124" s="2"/>
      <c r="Q124" s="2"/>
      <c r="R124" s="2"/>
    </row>
    <row r="125" spans="2:18" ht="14.1" customHeight="1" x14ac:dyDescent="0.25">
      <c r="B125" s="2"/>
      <c r="C125" s="2"/>
      <c r="D125" s="2"/>
      <c r="E125" s="2"/>
      <c r="F125" s="2"/>
      <c r="G125" s="2"/>
      <c r="H125" s="2"/>
      <c r="I125" s="2"/>
      <c r="J125" s="2"/>
      <c r="K125" s="2"/>
      <c r="L125" s="2"/>
      <c r="M125" s="2"/>
      <c r="N125" s="2"/>
      <c r="O125" s="2"/>
      <c r="P125" s="2"/>
      <c r="Q125" s="2"/>
      <c r="R125" s="2"/>
    </row>
    <row r="126" spans="2:18" ht="14.1" customHeight="1" x14ac:dyDescent="0.25">
      <c r="B126" s="2"/>
      <c r="C126" s="2"/>
      <c r="D126" s="2"/>
      <c r="E126" s="2"/>
      <c r="F126" s="2"/>
      <c r="G126" s="2"/>
      <c r="H126" s="2"/>
      <c r="I126" s="2"/>
      <c r="J126" s="2"/>
      <c r="K126" s="2"/>
      <c r="L126" s="2"/>
      <c r="M126" s="2"/>
      <c r="N126" s="2"/>
      <c r="O126" s="2"/>
      <c r="P126" s="2"/>
      <c r="Q126" s="2"/>
      <c r="R126" s="2"/>
    </row>
    <row r="127" spans="2:18" ht="14.1" customHeight="1" x14ac:dyDescent="0.25">
      <c r="B127" s="2"/>
      <c r="C127" s="2"/>
      <c r="D127" s="2"/>
      <c r="E127" s="2"/>
      <c r="F127" s="2"/>
      <c r="G127" s="2"/>
      <c r="H127" s="2"/>
      <c r="I127" s="2"/>
      <c r="J127" s="2"/>
      <c r="K127" s="2"/>
      <c r="L127" s="2"/>
      <c r="M127" s="2"/>
      <c r="N127" s="2"/>
      <c r="O127" s="2"/>
      <c r="P127" s="2"/>
      <c r="Q127" s="2"/>
      <c r="R127" s="2"/>
    </row>
    <row r="128" spans="2:18" ht="14.1" customHeight="1" x14ac:dyDescent="0.25">
      <c r="B128" s="2"/>
      <c r="C128" s="2"/>
      <c r="D128" s="2"/>
      <c r="E128" s="2"/>
      <c r="F128" s="2"/>
      <c r="G128" s="2"/>
      <c r="H128" s="2"/>
      <c r="I128" s="2"/>
      <c r="J128" s="2"/>
      <c r="K128" s="2"/>
      <c r="L128" s="2"/>
      <c r="M128" s="2"/>
      <c r="N128" s="2"/>
      <c r="O128" s="2"/>
      <c r="P128" s="2"/>
      <c r="Q128" s="2"/>
      <c r="R128" s="2"/>
    </row>
    <row r="129" spans="2:18" ht="14.1" customHeight="1" x14ac:dyDescent="0.25">
      <c r="B129" s="2"/>
      <c r="C129" s="2"/>
      <c r="D129" s="2"/>
      <c r="E129" s="2"/>
      <c r="F129" s="2"/>
      <c r="G129" s="2"/>
      <c r="H129" s="2"/>
      <c r="I129" s="2"/>
      <c r="J129" s="2"/>
      <c r="K129" s="2"/>
      <c r="L129" s="2"/>
      <c r="M129" s="2"/>
      <c r="N129" s="2"/>
      <c r="O129" s="2"/>
      <c r="P129" s="2"/>
      <c r="Q129" s="2"/>
      <c r="R129" s="2"/>
    </row>
    <row r="130" spans="2:18" ht="14.1" customHeight="1" x14ac:dyDescent="0.25">
      <c r="B130" s="2"/>
      <c r="C130" s="2"/>
      <c r="D130" s="2"/>
      <c r="E130" s="2"/>
      <c r="F130" s="2"/>
      <c r="G130" s="2"/>
      <c r="H130" s="2"/>
      <c r="I130" s="2"/>
      <c r="J130" s="2"/>
      <c r="K130" s="2"/>
      <c r="L130" s="2"/>
      <c r="M130" s="2"/>
      <c r="N130" s="2"/>
      <c r="O130" s="2"/>
      <c r="P130" s="2"/>
      <c r="Q130" s="2"/>
      <c r="R130" s="2"/>
    </row>
    <row r="131" spans="2:18" ht="14.1" customHeight="1" x14ac:dyDescent="0.25">
      <c r="B131" s="2"/>
      <c r="C131" s="2"/>
      <c r="D131" s="2"/>
      <c r="E131" s="2"/>
      <c r="F131" s="2"/>
      <c r="G131" s="2"/>
      <c r="H131" s="2"/>
      <c r="I131" s="2"/>
      <c r="J131" s="2"/>
      <c r="K131" s="2"/>
      <c r="L131" s="2"/>
      <c r="M131" s="2"/>
      <c r="N131" s="2"/>
      <c r="O131" s="2"/>
      <c r="P131" s="2"/>
      <c r="Q131" s="2"/>
      <c r="R131" s="2"/>
    </row>
    <row r="132" spans="2:18" ht="14.1" customHeight="1" x14ac:dyDescent="0.25">
      <c r="B132" s="2"/>
      <c r="C132" s="2"/>
      <c r="D132" s="2"/>
      <c r="E132" s="2"/>
      <c r="F132" s="2"/>
      <c r="G132" s="2"/>
      <c r="H132" s="2"/>
      <c r="I132" s="2"/>
      <c r="J132" s="2"/>
      <c r="K132" s="2"/>
      <c r="L132" s="2"/>
      <c r="M132" s="2"/>
      <c r="N132" s="2"/>
      <c r="O132" s="2"/>
      <c r="P132" s="2"/>
      <c r="Q132" s="2"/>
      <c r="R132" s="2"/>
    </row>
    <row r="133" spans="2:18" ht="14.1" customHeight="1" x14ac:dyDescent="0.25">
      <c r="B133" s="2"/>
      <c r="C133" s="2"/>
      <c r="D133" s="2"/>
      <c r="E133" s="2"/>
      <c r="F133" s="2"/>
      <c r="G133" s="2"/>
      <c r="H133" s="2"/>
      <c r="I133" s="2"/>
      <c r="J133" s="2"/>
      <c r="K133" s="2"/>
      <c r="L133" s="2"/>
      <c r="M133" s="2"/>
      <c r="N133" s="2"/>
      <c r="O133" s="2"/>
      <c r="P133" s="2"/>
      <c r="Q133" s="2"/>
      <c r="R133" s="2"/>
    </row>
    <row r="134" spans="2:18" ht="14.1" customHeight="1" x14ac:dyDescent="0.25">
      <c r="B134" s="2"/>
      <c r="C134" s="2"/>
      <c r="D134" s="2"/>
      <c r="E134" s="2"/>
      <c r="F134" s="2"/>
      <c r="G134" s="2"/>
      <c r="H134" s="2"/>
      <c r="I134" s="2"/>
      <c r="J134" s="2"/>
      <c r="K134" s="2"/>
      <c r="L134" s="2"/>
      <c r="M134" s="2"/>
      <c r="N134" s="2"/>
      <c r="O134" s="2"/>
      <c r="P134" s="2"/>
      <c r="Q134" s="2"/>
      <c r="R134" s="2"/>
    </row>
    <row r="135" spans="2:18" ht="14.1" customHeight="1" x14ac:dyDescent="0.25">
      <c r="B135" s="2"/>
      <c r="C135" s="2"/>
      <c r="D135" s="2"/>
      <c r="E135" s="2"/>
      <c r="F135" s="2"/>
      <c r="G135" s="2"/>
      <c r="H135" s="2"/>
      <c r="I135" s="2"/>
      <c r="J135" s="2"/>
      <c r="K135" s="2"/>
      <c r="L135" s="2"/>
      <c r="M135" s="2"/>
      <c r="N135" s="2"/>
      <c r="O135" s="2"/>
      <c r="P135" s="2"/>
      <c r="Q135" s="2"/>
      <c r="R135" s="2"/>
    </row>
    <row r="136" spans="2:18" ht="14.1" customHeight="1" x14ac:dyDescent="0.25">
      <c r="B136" s="2"/>
      <c r="C136" s="2"/>
      <c r="D136" s="2"/>
      <c r="E136" s="2"/>
      <c r="F136" s="2"/>
      <c r="G136" s="2"/>
      <c r="H136" s="2"/>
      <c r="I136" s="2"/>
      <c r="J136" s="2"/>
      <c r="K136" s="2"/>
      <c r="L136" s="2"/>
      <c r="M136" s="2"/>
      <c r="N136" s="2"/>
      <c r="O136" s="2"/>
      <c r="P136" s="2"/>
      <c r="Q136" s="2"/>
      <c r="R136" s="2"/>
    </row>
    <row r="137" spans="2:18" ht="14.1" customHeight="1" x14ac:dyDescent="0.25">
      <c r="B137" s="2"/>
      <c r="C137" s="2"/>
      <c r="D137" s="2"/>
      <c r="E137" s="2"/>
      <c r="F137" s="2"/>
      <c r="G137" s="2"/>
      <c r="H137" s="2"/>
      <c r="I137" s="2"/>
      <c r="J137" s="2"/>
      <c r="K137" s="2"/>
      <c r="L137" s="2"/>
      <c r="M137" s="2"/>
      <c r="N137" s="2"/>
      <c r="O137" s="2"/>
      <c r="P137" s="2"/>
      <c r="Q137" s="2"/>
      <c r="R137" s="2"/>
    </row>
    <row r="138" spans="2:18" ht="14.1" customHeight="1" x14ac:dyDescent="0.25">
      <c r="B138" s="2"/>
      <c r="C138" s="2"/>
      <c r="D138" s="2"/>
      <c r="E138" s="2"/>
      <c r="F138" s="2"/>
      <c r="G138" s="2"/>
      <c r="H138" s="2"/>
      <c r="I138" s="2"/>
      <c r="J138" s="2"/>
      <c r="K138" s="2"/>
      <c r="L138" s="2"/>
      <c r="M138" s="2"/>
      <c r="N138" s="2"/>
      <c r="O138" s="2"/>
      <c r="P138" s="2"/>
      <c r="Q138" s="2"/>
      <c r="R138" s="2"/>
    </row>
    <row r="139" spans="2:18" ht="14.1" customHeight="1" x14ac:dyDescent="0.25">
      <c r="B139" s="2"/>
      <c r="C139" s="2"/>
      <c r="D139" s="2"/>
      <c r="E139" s="2"/>
      <c r="F139" s="2"/>
      <c r="G139" s="2"/>
      <c r="H139" s="2"/>
      <c r="I139" s="2"/>
      <c r="J139" s="2"/>
      <c r="K139" s="2"/>
      <c r="L139" s="2"/>
      <c r="M139" s="2"/>
      <c r="N139" s="2"/>
      <c r="O139" s="2"/>
      <c r="P139" s="2"/>
      <c r="Q139" s="2"/>
      <c r="R139" s="2"/>
    </row>
    <row r="140" spans="2:18" ht="14.1" customHeight="1" x14ac:dyDescent="0.25">
      <c r="B140" s="2"/>
      <c r="C140" s="2"/>
      <c r="D140" s="2"/>
      <c r="E140" s="2"/>
      <c r="F140" s="2"/>
      <c r="G140" s="2"/>
      <c r="H140" s="2"/>
      <c r="I140" s="2"/>
      <c r="J140" s="2"/>
      <c r="K140" s="2"/>
      <c r="L140" s="2"/>
      <c r="M140" s="2"/>
      <c r="N140" s="2"/>
      <c r="O140" s="2"/>
      <c r="P140" s="2"/>
      <c r="Q140" s="2"/>
      <c r="R140" s="2"/>
    </row>
    <row r="141" spans="2:18" ht="14.1" customHeight="1" x14ac:dyDescent="0.25">
      <c r="B141" s="2"/>
      <c r="C141" s="2"/>
      <c r="D141" s="2"/>
      <c r="E141" s="2"/>
      <c r="F141" s="2"/>
      <c r="G141" s="2"/>
      <c r="H141" s="2"/>
      <c r="I141" s="2"/>
      <c r="J141" s="2"/>
      <c r="K141" s="2"/>
      <c r="L141" s="2"/>
      <c r="M141" s="2"/>
      <c r="N141" s="2"/>
      <c r="O141" s="2"/>
      <c r="P141" s="2"/>
      <c r="Q141" s="2"/>
      <c r="R141" s="2"/>
    </row>
    <row r="142" spans="2:18" ht="14.1" customHeight="1" x14ac:dyDescent="0.25">
      <c r="B142" s="2"/>
      <c r="C142" s="2"/>
      <c r="D142" s="2"/>
      <c r="E142" s="2"/>
      <c r="F142" s="2"/>
      <c r="G142" s="2"/>
      <c r="H142" s="2"/>
      <c r="I142" s="2"/>
      <c r="J142" s="2"/>
      <c r="K142" s="2"/>
      <c r="L142" s="2"/>
      <c r="M142" s="2"/>
      <c r="N142" s="2"/>
      <c r="O142" s="2"/>
      <c r="P142" s="2"/>
      <c r="Q142" s="2"/>
      <c r="R142" s="2"/>
    </row>
    <row r="143" spans="2:18" ht="14.1" customHeight="1" x14ac:dyDescent="0.25">
      <c r="B143" s="2"/>
      <c r="C143" s="2"/>
      <c r="D143" s="2"/>
      <c r="E143" s="2"/>
      <c r="F143" s="2"/>
      <c r="G143" s="2"/>
      <c r="H143" s="2"/>
      <c r="I143" s="2"/>
      <c r="J143" s="2"/>
      <c r="K143" s="2"/>
      <c r="L143" s="2"/>
      <c r="M143" s="2"/>
      <c r="N143" s="2"/>
      <c r="O143" s="2"/>
      <c r="P143" s="2"/>
      <c r="Q143" s="2"/>
      <c r="R143" s="2"/>
    </row>
    <row r="144" spans="2:18" ht="14.1" customHeight="1" x14ac:dyDescent="0.25">
      <c r="B144" s="2"/>
      <c r="C144" s="2"/>
      <c r="D144" s="2"/>
      <c r="E144" s="2"/>
      <c r="F144" s="2"/>
      <c r="G144" s="2"/>
      <c r="H144" s="2"/>
      <c r="I144" s="2"/>
      <c r="J144" s="2"/>
      <c r="K144" s="2"/>
      <c r="L144" s="2"/>
      <c r="M144" s="2"/>
      <c r="N144" s="2"/>
      <c r="O144" s="2"/>
      <c r="P144" s="2"/>
      <c r="Q144" s="2"/>
      <c r="R144" s="2"/>
    </row>
    <row r="145" spans="2:18" ht="14.1" customHeight="1" x14ac:dyDescent="0.25">
      <c r="B145" s="2"/>
      <c r="C145" s="2"/>
      <c r="D145" s="2"/>
      <c r="E145" s="2"/>
      <c r="F145" s="2"/>
      <c r="G145" s="2"/>
      <c r="H145" s="2"/>
      <c r="I145" s="2"/>
      <c r="J145" s="2"/>
      <c r="K145" s="2"/>
      <c r="L145" s="2"/>
      <c r="M145" s="2"/>
      <c r="N145" s="2"/>
      <c r="O145" s="2"/>
      <c r="P145" s="2"/>
      <c r="Q145" s="2"/>
      <c r="R145" s="2"/>
    </row>
    <row r="146" spans="2:18" ht="14.1" customHeight="1" x14ac:dyDescent="0.25">
      <c r="B146" s="2"/>
      <c r="C146" s="2"/>
      <c r="D146" s="2"/>
      <c r="E146" s="2"/>
      <c r="F146" s="2"/>
      <c r="G146" s="2"/>
      <c r="H146" s="2"/>
      <c r="I146" s="2"/>
      <c r="J146" s="2"/>
      <c r="K146" s="2"/>
      <c r="L146" s="2"/>
      <c r="M146" s="2"/>
      <c r="N146" s="2"/>
      <c r="O146" s="2"/>
      <c r="P146" s="2"/>
      <c r="Q146" s="2"/>
      <c r="R146" s="2"/>
    </row>
    <row r="147" spans="2:18" ht="14.1" customHeight="1" x14ac:dyDescent="0.25">
      <c r="B147" s="2"/>
      <c r="C147" s="2"/>
      <c r="D147" s="2"/>
      <c r="E147" s="2"/>
      <c r="F147" s="2"/>
      <c r="G147" s="2"/>
      <c r="H147" s="2"/>
      <c r="I147" s="2"/>
      <c r="J147" s="2"/>
      <c r="K147" s="2"/>
      <c r="L147" s="2"/>
      <c r="M147" s="2"/>
      <c r="N147" s="2"/>
      <c r="O147" s="2"/>
      <c r="P147" s="2"/>
      <c r="Q147" s="2"/>
      <c r="R147" s="2"/>
    </row>
    <row r="148" spans="2:18" ht="14.1" customHeight="1" x14ac:dyDescent="0.25">
      <c r="B148" s="2"/>
      <c r="C148" s="2"/>
      <c r="D148" s="2"/>
      <c r="E148" s="2"/>
      <c r="F148" s="2"/>
      <c r="G148" s="2"/>
      <c r="H148" s="2"/>
      <c r="I148" s="2"/>
      <c r="J148" s="2"/>
      <c r="K148" s="2"/>
      <c r="L148" s="2"/>
      <c r="M148" s="2"/>
      <c r="N148" s="2"/>
      <c r="O148" s="2"/>
      <c r="P148" s="2"/>
      <c r="Q148" s="2"/>
      <c r="R148" s="2"/>
    </row>
    <row r="149" spans="2:18" ht="14.1" customHeight="1" x14ac:dyDescent="0.25">
      <c r="B149" s="2"/>
      <c r="C149" s="2"/>
      <c r="D149" s="2"/>
      <c r="E149" s="2"/>
      <c r="F149" s="2"/>
      <c r="G149" s="2"/>
      <c r="H149" s="2"/>
      <c r="I149" s="2"/>
      <c r="J149" s="2"/>
      <c r="K149" s="2"/>
      <c r="L149" s="2"/>
      <c r="M149" s="2"/>
      <c r="N149" s="2"/>
      <c r="O149" s="2"/>
      <c r="P149" s="2"/>
      <c r="Q149" s="2"/>
      <c r="R149" s="2"/>
    </row>
    <row r="150" spans="2:18" ht="14.1" customHeight="1" x14ac:dyDescent="0.25">
      <c r="B150" s="2"/>
      <c r="C150" s="2"/>
      <c r="D150" s="2"/>
      <c r="E150" s="2"/>
      <c r="F150" s="2"/>
      <c r="G150" s="2"/>
      <c r="H150" s="2"/>
      <c r="I150" s="2"/>
      <c r="J150" s="2"/>
      <c r="K150" s="2"/>
      <c r="L150" s="2"/>
      <c r="M150" s="2"/>
      <c r="N150" s="2"/>
      <c r="O150" s="2"/>
      <c r="P150" s="2"/>
      <c r="Q150" s="2"/>
      <c r="R150" s="2"/>
    </row>
    <row r="151" spans="2:18" ht="14.1" customHeight="1" x14ac:dyDescent="0.25">
      <c r="B151" s="2"/>
      <c r="C151" s="2"/>
      <c r="D151" s="2"/>
      <c r="E151" s="2"/>
      <c r="F151" s="2"/>
      <c r="G151" s="2"/>
      <c r="H151" s="2"/>
      <c r="I151" s="2"/>
      <c r="J151" s="2"/>
      <c r="K151" s="2"/>
      <c r="L151" s="2"/>
      <c r="M151" s="2"/>
      <c r="N151" s="2"/>
      <c r="O151" s="2"/>
      <c r="P151" s="2"/>
      <c r="Q151" s="2"/>
      <c r="R151" s="2"/>
    </row>
    <row r="152" spans="2:18" ht="14.1" customHeight="1" x14ac:dyDescent="0.25">
      <c r="B152" s="2"/>
      <c r="C152" s="2"/>
      <c r="D152" s="2"/>
      <c r="E152" s="2"/>
      <c r="F152" s="2"/>
      <c r="G152" s="2"/>
      <c r="H152" s="2"/>
      <c r="I152" s="2"/>
      <c r="J152" s="2"/>
      <c r="K152" s="2"/>
      <c r="L152" s="2"/>
      <c r="M152" s="2"/>
      <c r="N152" s="2"/>
      <c r="O152" s="2"/>
      <c r="P152" s="2"/>
      <c r="Q152" s="2"/>
      <c r="R152" s="2"/>
    </row>
    <row r="153" spans="2:18" ht="14.1" customHeight="1" x14ac:dyDescent="0.25">
      <c r="B153" s="2"/>
      <c r="C153" s="2"/>
      <c r="D153" s="2"/>
      <c r="E153" s="2"/>
      <c r="F153" s="2"/>
      <c r="G153" s="2"/>
      <c r="H153" s="2"/>
      <c r="I153" s="2"/>
      <c r="J153" s="2"/>
      <c r="K153" s="2"/>
      <c r="L153" s="2"/>
      <c r="M153" s="2"/>
      <c r="N153" s="2"/>
      <c r="O153" s="2"/>
      <c r="P153" s="2"/>
      <c r="Q153" s="2"/>
      <c r="R153" s="2"/>
    </row>
    <row r="154" spans="2:18" ht="14.1" customHeight="1" x14ac:dyDescent="0.25">
      <c r="B154" s="2"/>
      <c r="C154" s="2"/>
      <c r="D154" s="2"/>
      <c r="E154" s="2"/>
      <c r="F154" s="2"/>
      <c r="G154" s="2"/>
      <c r="H154" s="2"/>
      <c r="I154" s="2"/>
      <c r="J154" s="2"/>
      <c r="K154" s="2"/>
      <c r="L154" s="2"/>
      <c r="M154" s="2"/>
      <c r="N154" s="2"/>
      <c r="O154" s="2"/>
      <c r="P154" s="2"/>
      <c r="Q154" s="2"/>
      <c r="R154" s="2"/>
    </row>
    <row r="155" spans="2:18" ht="14.1" customHeight="1" x14ac:dyDescent="0.25">
      <c r="B155" s="2"/>
      <c r="C155" s="2"/>
      <c r="D155" s="2"/>
      <c r="E155" s="2"/>
      <c r="F155" s="2"/>
      <c r="G155" s="2"/>
      <c r="H155" s="2"/>
      <c r="I155" s="2"/>
      <c r="J155" s="2"/>
      <c r="K155" s="2"/>
      <c r="L155" s="2"/>
      <c r="M155" s="2"/>
      <c r="N155" s="2"/>
      <c r="O155" s="2"/>
      <c r="P155" s="2"/>
      <c r="Q155" s="2"/>
      <c r="R155" s="2"/>
    </row>
    <row r="156" spans="2:18" ht="14.1" customHeight="1" x14ac:dyDescent="0.25">
      <c r="B156" s="2"/>
      <c r="C156" s="2"/>
      <c r="D156" s="2"/>
      <c r="E156" s="2"/>
      <c r="F156" s="2"/>
      <c r="G156" s="2"/>
      <c r="H156" s="2"/>
      <c r="I156" s="2"/>
      <c r="J156" s="2"/>
      <c r="K156" s="2"/>
      <c r="L156" s="2"/>
      <c r="M156" s="2"/>
      <c r="N156" s="2"/>
      <c r="O156" s="2"/>
      <c r="P156" s="2"/>
      <c r="Q156" s="2"/>
      <c r="R156" s="2"/>
    </row>
    <row r="157" spans="2:18" ht="14.1" customHeight="1" x14ac:dyDescent="0.25">
      <c r="B157" s="2"/>
      <c r="C157" s="2"/>
      <c r="D157" s="2"/>
      <c r="E157" s="2"/>
      <c r="F157" s="2"/>
      <c r="G157" s="2"/>
      <c r="H157" s="2"/>
      <c r="I157" s="2"/>
      <c r="J157" s="2"/>
      <c r="K157" s="2"/>
      <c r="L157" s="2"/>
      <c r="M157" s="2"/>
      <c r="N157" s="2"/>
      <c r="O157" s="2"/>
      <c r="P157" s="2"/>
      <c r="Q157" s="2"/>
      <c r="R157" s="2"/>
    </row>
    <row r="158" spans="2:18" ht="14.1" customHeight="1" x14ac:dyDescent="0.25">
      <c r="B158" s="2"/>
      <c r="C158" s="2"/>
      <c r="D158" s="2"/>
      <c r="E158" s="2"/>
      <c r="F158" s="2"/>
      <c r="G158" s="2"/>
      <c r="H158" s="2"/>
      <c r="I158" s="2"/>
      <c r="J158" s="2"/>
      <c r="K158" s="2"/>
      <c r="L158" s="2"/>
      <c r="M158" s="2"/>
      <c r="N158" s="2"/>
      <c r="O158" s="2"/>
      <c r="P158" s="2"/>
      <c r="Q158" s="2"/>
      <c r="R158" s="2"/>
    </row>
    <row r="159" spans="2:18" ht="14.1" customHeight="1" x14ac:dyDescent="0.25">
      <c r="B159" s="2"/>
      <c r="C159" s="2"/>
      <c r="D159" s="2"/>
      <c r="E159" s="2"/>
      <c r="F159" s="2"/>
      <c r="G159" s="2"/>
      <c r="H159" s="2"/>
      <c r="I159" s="2"/>
      <c r="J159" s="2"/>
      <c r="K159" s="2"/>
      <c r="L159" s="2"/>
      <c r="M159" s="2"/>
      <c r="N159" s="2"/>
      <c r="O159" s="2"/>
      <c r="P159" s="2"/>
      <c r="Q159" s="2"/>
      <c r="R159" s="2"/>
    </row>
    <row r="160" spans="2:18" ht="14.1" customHeight="1" x14ac:dyDescent="0.25">
      <c r="B160" s="2"/>
      <c r="C160" s="2"/>
      <c r="D160" s="2"/>
      <c r="E160" s="2"/>
      <c r="F160" s="2"/>
      <c r="G160" s="2"/>
      <c r="H160" s="2"/>
      <c r="I160" s="2"/>
      <c r="J160" s="2"/>
      <c r="K160" s="2"/>
      <c r="L160" s="2"/>
      <c r="M160" s="2"/>
      <c r="N160" s="2"/>
      <c r="O160" s="2"/>
      <c r="P160" s="2"/>
      <c r="Q160" s="2"/>
      <c r="R160" s="2"/>
    </row>
    <row r="161" spans="2:18" ht="14.1" customHeight="1" x14ac:dyDescent="0.25">
      <c r="B161" s="2"/>
      <c r="C161" s="2"/>
      <c r="D161" s="2"/>
      <c r="E161" s="2"/>
      <c r="F161" s="2"/>
      <c r="G161" s="2"/>
      <c r="H161" s="2"/>
      <c r="I161" s="2"/>
      <c r="J161" s="2"/>
      <c r="K161" s="2"/>
      <c r="L161" s="2"/>
      <c r="M161" s="2"/>
      <c r="N161" s="2"/>
      <c r="O161" s="2"/>
      <c r="P161" s="2"/>
      <c r="Q161" s="2"/>
      <c r="R161" s="2"/>
    </row>
    <row r="162" spans="2:18" ht="14.1" customHeight="1" x14ac:dyDescent="0.25">
      <c r="B162" s="2"/>
      <c r="C162" s="2"/>
      <c r="D162" s="2"/>
      <c r="E162" s="2"/>
      <c r="F162" s="2"/>
      <c r="G162" s="2"/>
      <c r="H162" s="2"/>
      <c r="I162" s="2"/>
      <c r="J162" s="2"/>
      <c r="K162" s="2"/>
      <c r="L162" s="2"/>
      <c r="M162" s="2"/>
      <c r="N162" s="2"/>
      <c r="O162" s="2"/>
      <c r="P162" s="2"/>
      <c r="Q162" s="2"/>
      <c r="R162" s="2"/>
    </row>
    <row r="163" spans="2:18" ht="14.1" customHeight="1" x14ac:dyDescent="0.25">
      <c r="B163" s="2"/>
      <c r="C163" s="2"/>
      <c r="D163" s="2"/>
      <c r="E163" s="2"/>
      <c r="F163" s="2"/>
      <c r="G163" s="2"/>
      <c r="H163" s="2"/>
      <c r="I163" s="2"/>
      <c r="J163" s="2"/>
      <c r="K163" s="2"/>
      <c r="L163" s="2"/>
      <c r="M163" s="2"/>
      <c r="N163" s="2"/>
      <c r="O163" s="2"/>
      <c r="P163" s="2"/>
      <c r="Q163" s="2"/>
      <c r="R163" s="2"/>
    </row>
    <row r="164" spans="2:18" ht="14.1" customHeight="1" x14ac:dyDescent="0.25">
      <c r="B164" s="2"/>
      <c r="C164" s="2"/>
      <c r="D164" s="2"/>
      <c r="E164" s="2"/>
      <c r="F164" s="2"/>
      <c r="G164" s="2"/>
      <c r="H164" s="2"/>
      <c r="I164" s="2"/>
      <c r="J164" s="2"/>
      <c r="K164" s="2"/>
      <c r="L164" s="2"/>
      <c r="M164" s="2"/>
      <c r="N164" s="2"/>
      <c r="O164" s="2"/>
      <c r="P164" s="2"/>
      <c r="Q164" s="2"/>
      <c r="R164" s="2"/>
    </row>
    <row r="165" spans="2:18" ht="14.1" customHeight="1" x14ac:dyDescent="0.25">
      <c r="B165" s="2"/>
      <c r="C165" s="2"/>
      <c r="D165" s="2"/>
      <c r="E165" s="2"/>
      <c r="F165" s="2"/>
      <c r="G165" s="2"/>
      <c r="H165" s="2"/>
      <c r="I165" s="2"/>
      <c r="J165" s="2"/>
      <c r="K165" s="2"/>
      <c r="L165" s="2"/>
      <c r="M165" s="2"/>
      <c r="N165" s="2"/>
      <c r="O165" s="2"/>
      <c r="P165" s="2"/>
      <c r="Q165" s="2"/>
      <c r="R165" s="2"/>
    </row>
    <row r="166" spans="2:18" ht="14.1" customHeight="1" x14ac:dyDescent="0.25">
      <c r="B166" s="2"/>
      <c r="C166" s="2"/>
      <c r="D166" s="2"/>
      <c r="E166" s="2"/>
      <c r="F166" s="2"/>
      <c r="G166" s="2"/>
      <c r="H166" s="2"/>
      <c r="I166" s="2"/>
      <c r="J166" s="2"/>
      <c r="K166" s="2"/>
      <c r="L166" s="2"/>
      <c r="M166" s="2"/>
      <c r="N166" s="2"/>
      <c r="O166" s="2"/>
      <c r="P166" s="2"/>
      <c r="Q166" s="2"/>
      <c r="R166" s="2"/>
    </row>
    <row r="167" spans="2:18" ht="14.1" customHeight="1" x14ac:dyDescent="0.25">
      <c r="B167" s="2"/>
      <c r="C167" s="2"/>
      <c r="D167" s="2"/>
      <c r="E167" s="2"/>
      <c r="F167" s="2"/>
      <c r="G167" s="2"/>
      <c r="H167" s="2"/>
      <c r="I167" s="2"/>
      <c r="J167" s="2"/>
      <c r="K167" s="2"/>
      <c r="L167" s="2"/>
      <c r="M167" s="2"/>
      <c r="N167" s="2"/>
      <c r="O167" s="2"/>
      <c r="P167" s="2"/>
      <c r="Q167" s="2"/>
      <c r="R167" s="2"/>
    </row>
    <row r="168" spans="2:18" ht="14.1" customHeight="1" x14ac:dyDescent="0.25">
      <c r="B168" s="2"/>
      <c r="C168" s="2"/>
      <c r="D168" s="2"/>
      <c r="E168" s="2"/>
      <c r="F168" s="2"/>
      <c r="G168" s="2"/>
      <c r="H168" s="2"/>
      <c r="I168" s="2"/>
      <c r="J168" s="2"/>
      <c r="K168" s="2"/>
      <c r="L168" s="2"/>
      <c r="M168" s="2"/>
      <c r="N168" s="2"/>
      <c r="O168" s="2"/>
      <c r="P168" s="2"/>
      <c r="Q168" s="2"/>
      <c r="R168" s="2"/>
    </row>
    <row r="169" spans="2:18" ht="14.1" customHeight="1" x14ac:dyDescent="0.25">
      <c r="B169" s="2"/>
      <c r="C169" s="2"/>
      <c r="D169" s="2"/>
      <c r="E169" s="2"/>
      <c r="F169" s="2"/>
      <c r="G169" s="2"/>
      <c r="H169" s="2"/>
      <c r="I169" s="2"/>
      <c r="J169" s="2"/>
      <c r="K169" s="2"/>
      <c r="L169" s="2"/>
      <c r="M169" s="2"/>
      <c r="N169" s="2"/>
      <c r="O169" s="2"/>
      <c r="P169" s="2"/>
      <c r="Q169" s="2"/>
      <c r="R169" s="2"/>
    </row>
    <row r="170" spans="2:18" ht="14.1" customHeight="1" x14ac:dyDescent="0.25">
      <c r="B170" s="2"/>
      <c r="C170" s="2"/>
      <c r="D170" s="2"/>
      <c r="E170" s="2"/>
      <c r="F170" s="2"/>
      <c r="G170" s="2"/>
      <c r="H170" s="2"/>
      <c r="I170" s="2"/>
      <c r="J170" s="2"/>
      <c r="K170" s="2"/>
      <c r="L170" s="2"/>
      <c r="M170" s="2"/>
      <c r="N170" s="2"/>
      <c r="O170" s="2"/>
      <c r="P170" s="2"/>
      <c r="Q170" s="2"/>
      <c r="R170" s="2"/>
    </row>
    <row r="171" spans="2:18" ht="14.1" customHeight="1" x14ac:dyDescent="0.25">
      <c r="B171" s="2"/>
      <c r="C171" s="2"/>
      <c r="D171" s="2"/>
      <c r="E171" s="2"/>
      <c r="F171" s="2"/>
      <c r="G171" s="2"/>
      <c r="H171" s="2"/>
      <c r="I171" s="2"/>
      <c r="J171" s="2"/>
      <c r="K171" s="2"/>
      <c r="L171" s="2"/>
      <c r="M171" s="2"/>
      <c r="N171" s="2"/>
      <c r="O171" s="2"/>
      <c r="P171" s="2"/>
      <c r="Q171" s="2"/>
      <c r="R171" s="2"/>
    </row>
    <row r="172" spans="2:18" ht="14.1" customHeight="1" x14ac:dyDescent="0.25">
      <c r="B172" s="2"/>
      <c r="C172" s="2"/>
      <c r="D172" s="2"/>
      <c r="E172" s="2"/>
      <c r="F172" s="2"/>
      <c r="G172" s="2"/>
      <c r="H172" s="2"/>
      <c r="I172" s="2"/>
      <c r="J172" s="2"/>
      <c r="K172" s="2"/>
      <c r="L172" s="2"/>
      <c r="M172" s="2"/>
      <c r="N172" s="2"/>
      <c r="O172" s="2"/>
      <c r="P172" s="2"/>
      <c r="Q172" s="2"/>
      <c r="R172" s="2"/>
    </row>
    <row r="173" spans="2:18" ht="14.1" customHeight="1" x14ac:dyDescent="0.25">
      <c r="B173" s="2"/>
      <c r="C173" s="2"/>
      <c r="D173" s="2"/>
      <c r="E173" s="2"/>
      <c r="F173" s="2"/>
      <c r="G173" s="2"/>
      <c r="H173" s="2"/>
      <c r="I173" s="2"/>
      <c r="J173" s="2"/>
      <c r="K173" s="2"/>
      <c r="L173" s="2"/>
      <c r="M173" s="2"/>
      <c r="N173" s="2"/>
      <c r="O173" s="2"/>
      <c r="P173" s="2"/>
      <c r="Q173" s="2"/>
      <c r="R173" s="2"/>
    </row>
    <row r="174" spans="2:18" ht="14.1" customHeight="1" x14ac:dyDescent="0.25">
      <c r="B174" s="2"/>
      <c r="C174" s="2"/>
      <c r="D174" s="2"/>
      <c r="E174" s="2"/>
      <c r="F174" s="2"/>
      <c r="G174" s="2"/>
      <c r="H174" s="2"/>
      <c r="I174" s="2"/>
      <c r="J174" s="2"/>
      <c r="K174" s="2"/>
      <c r="L174" s="2"/>
      <c r="M174" s="2"/>
      <c r="N174" s="2"/>
      <c r="O174" s="2"/>
      <c r="P174" s="2"/>
      <c r="Q174" s="2"/>
      <c r="R174" s="2"/>
    </row>
    <row r="175" spans="2:18" ht="14.1" customHeight="1" x14ac:dyDescent="0.25">
      <c r="B175" s="2"/>
      <c r="C175" s="2"/>
      <c r="D175" s="2"/>
      <c r="E175" s="2"/>
      <c r="F175" s="2"/>
      <c r="G175" s="2"/>
      <c r="H175" s="2"/>
      <c r="I175" s="2"/>
      <c r="J175" s="2"/>
      <c r="K175" s="2"/>
      <c r="L175" s="2"/>
      <c r="M175" s="2"/>
      <c r="N175" s="2"/>
      <c r="O175" s="2"/>
      <c r="P175" s="2"/>
      <c r="Q175" s="2"/>
      <c r="R175" s="2"/>
    </row>
    <row r="176" spans="2:18" ht="14.1" customHeight="1" x14ac:dyDescent="0.25">
      <c r="B176" s="2"/>
      <c r="C176" s="2"/>
      <c r="D176" s="2"/>
      <c r="E176" s="2"/>
      <c r="F176" s="2"/>
      <c r="G176" s="2"/>
      <c r="H176" s="2"/>
      <c r="I176" s="2"/>
      <c r="J176" s="2"/>
      <c r="K176" s="2"/>
      <c r="L176" s="2"/>
      <c r="M176" s="2"/>
      <c r="N176" s="2"/>
      <c r="O176" s="2"/>
      <c r="P176" s="2"/>
      <c r="Q176" s="2"/>
      <c r="R176" s="2"/>
    </row>
    <row r="177" spans="2:18" ht="14.1" customHeight="1" x14ac:dyDescent="0.25">
      <c r="B177" s="2"/>
      <c r="C177" s="2"/>
      <c r="D177" s="2"/>
      <c r="E177" s="2"/>
      <c r="F177" s="2"/>
      <c r="G177" s="2"/>
      <c r="H177" s="2"/>
      <c r="I177" s="2"/>
      <c r="J177" s="2"/>
      <c r="K177" s="2"/>
      <c r="L177" s="2"/>
      <c r="M177" s="2"/>
      <c r="N177" s="2"/>
      <c r="O177" s="2"/>
      <c r="P177" s="2"/>
      <c r="Q177" s="2"/>
      <c r="R177" s="2"/>
    </row>
    <row r="178" spans="2:18" ht="14.1" customHeight="1" x14ac:dyDescent="0.25">
      <c r="B178" s="2"/>
      <c r="C178" s="2"/>
      <c r="D178" s="2"/>
      <c r="E178" s="2"/>
      <c r="F178" s="2"/>
      <c r="G178" s="2"/>
      <c r="H178" s="2"/>
      <c r="I178" s="2"/>
      <c r="J178" s="2"/>
      <c r="K178" s="2"/>
      <c r="L178" s="2"/>
      <c r="M178" s="2"/>
      <c r="N178" s="2"/>
      <c r="O178" s="2"/>
      <c r="P178" s="2"/>
      <c r="Q178" s="2"/>
      <c r="R178" s="2"/>
    </row>
    <row r="179" spans="2:18" ht="14.1" customHeight="1" x14ac:dyDescent="0.25">
      <c r="B179" s="2"/>
      <c r="C179" s="2"/>
      <c r="D179" s="2"/>
      <c r="E179" s="2"/>
      <c r="F179" s="2"/>
      <c r="G179" s="2"/>
      <c r="H179" s="2"/>
      <c r="I179" s="2"/>
      <c r="J179" s="2"/>
      <c r="K179" s="2"/>
      <c r="L179" s="2"/>
      <c r="M179" s="2"/>
      <c r="N179" s="2"/>
      <c r="O179" s="2"/>
      <c r="P179" s="2"/>
      <c r="Q179" s="2"/>
      <c r="R179" s="2"/>
    </row>
    <row r="180" spans="2:18" ht="14.1" customHeight="1" x14ac:dyDescent="0.25">
      <c r="B180" s="2"/>
      <c r="C180" s="2"/>
      <c r="D180" s="2"/>
      <c r="E180" s="2"/>
      <c r="F180" s="2"/>
      <c r="G180" s="2"/>
      <c r="H180" s="2"/>
      <c r="I180" s="2"/>
      <c r="J180" s="2"/>
      <c r="K180" s="2"/>
      <c r="L180" s="2"/>
      <c r="M180" s="2"/>
      <c r="N180" s="2"/>
      <c r="O180" s="2"/>
      <c r="P180" s="2"/>
      <c r="Q180" s="2"/>
      <c r="R180" s="2"/>
    </row>
    <row r="181" spans="2:18" ht="14.1" customHeight="1" x14ac:dyDescent="0.25">
      <c r="B181" s="2"/>
      <c r="C181" s="2"/>
      <c r="D181" s="2"/>
      <c r="E181" s="2"/>
      <c r="F181" s="2"/>
      <c r="G181" s="2"/>
      <c r="H181" s="2"/>
      <c r="I181" s="2"/>
      <c r="J181" s="2"/>
      <c r="K181" s="2"/>
      <c r="L181" s="2"/>
      <c r="M181" s="2"/>
      <c r="N181" s="2"/>
      <c r="O181" s="2"/>
      <c r="P181" s="2"/>
      <c r="Q181" s="2"/>
      <c r="R181" s="2"/>
    </row>
    <row r="182" spans="2:18" ht="14.1" customHeight="1" x14ac:dyDescent="0.25">
      <c r="B182" s="2"/>
      <c r="C182" s="2"/>
      <c r="D182" s="2"/>
      <c r="E182" s="2"/>
      <c r="F182" s="2"/>
      <c r="G182" s="2"/>
      <c r="H182" s="2"/>
      <c r="I182" s="2"/>
      <c r="J182" s="2"/>
      <c r="K182" s="2"/>
      <c r="L182" s="2"/>
      <c r="M182" s="2"/>
      <c r="N182" s="2"/>
      <c r="O182" s="2"/>
      <c r="P182" s="2"/>
      <c r="Q182" s="2"/>
      <c r="R182" s="2"/>
    </row>
    <row r="183" spans="2:18" ht="14.1" customHeight="1" x14ac:dyDescent="0.25">
      <c r="B183" s="2"/>
      <c r="C183" s="2"/>
      <c r="D183" s="2"/>
      <c r="E183" s="2"/>
      <c r="F183" s="2"/>
      <c r="G183" s="2"/>
      <c r="H183" s="2"/>
      <c r="I183" s="2"/>
      <c r="J183" s="2"/>
      <c r="K183" s="2"/>
      <c r="L183" s="2"/>
      <c r="M183" s="2"/>
      <c r="N183" s="2"/>
      <c r="O183" s="2"/>
      <c r="P183" s="2"/>
      <c r="Q183" s="2"/>
      <c r="R183" s="2"/>
    </row>
    <row r="184" spans="2:18" ht="14.1" customHeight="1" x14ac:dyDescent="0.25">
      <c r="B184" s="2"/>
      <c r="C184" s="2"/>
      <c r="D184" s="2"/>
      <c r="E184" s="2"/>
      <c r="F184" s="2"/>
      <c r="G184" s="2"/>
      <c r="H184" s="2"/>
      <c r="I184" s="2"/>
      <c r="J184" s="2"/>
      <c r="K184" s="2"/>
      <c r="L184" s="2"/>
      <c r="M184" s="2"/>
      <c r="N184" s="2"/>
      <c r="O184" s="2"/>
      <c r="P184" s="2"/>
      <c r="Q184" s="2"/>
      <c r="R184" s="2"/>
    </row>
    <row r="185" spans="2:18" ht="14.1" customHeight="1" x14ac:dyDescent="0.25">
      <c r="B185" s="2"/>
      <c r="C185" s="2"/>
      <c r="D185" s="2"/>
      <c r="E185" s="2"/>
      <c r="F185" s="2"/>
      <c r="G185" s="2"/>
      <c r="H185" s="2"/>
      <c r="I185" s="2"/>
      <c r="J185" s="2"/>
      <c r="K185" s="2"/>
      <c r="L185" s="2"/>
      <c r="M185" s="2"/>
      <c r="N185" s="2"/>
      <c r="O185" s="2"/>
      <c r="P185" s="2"/>
      <c r="Q185" s="2"/>
      <c r="R185" s="2"/>
    </row>
    <row r="186" spans="2:18" ht="14.1" customHeight="1" x14ac:dyDescent="0.25">
      <c r="B186" s="2"/>
      <c r="C186" s="2"/>
      <c r="D186" s="2"/>
      <c r="E186" s="2"/>
      <c r="F186" s="2"/>
      <c r="G186" s="2"/>
      <c r="H186" s="2"/>
      <c r="I186" s="2"/>
      <c r="J186" s="2"/>
      <c r="K186" s="2"/>
      <c r="L186" s="2"/>
      <c r="M186" s="2"/>
      <c r="N186" s="2"/>
      <c r="O186" s="2"/>
      <c r="P186" s="2"/>
      <c r="Q186" s="2"/>
      <c r="R186" s="2"/>
    </row>
    <row r="187" spans="2:18" ht="14.1" customHeight="1" x14ac:dyDescent="0.25">
      <c r="B187" s="2"/>
      <c r="C187" s="2"/>
      <c r="D187" s="2"/>
      <c r="E187" s="2"/>
      <c r="F187" s="2"/>
      <c r="G187" s="2"/>
      <c r="H187" s="2"/>
      <c r="I187" s="2"/>
      <c r="J187" s="2"/>
      <c r="K187" s="2"/>
      <c r="L187" s="2"/>
      <c r="M187" s="2"/>
      <c r="N187" s="2"/>
      <c r="O187" s="2"/>
      <c r="P187" s="2"/>
      <c r="Q187" s="2"/>
      <c r="R187" s="2"/>
    </row>
    <row r="188" spans="2:18" ht="14.1" customHeight="1" x14ac:dyDescent="0.25">
      <c r="B188" s="2"/>
      <c r="C188" s="2"/>
      <c r="D188" s="2"/>
      <c r="E188" s="2"/>
      <c r="F188" s="2"/>
      <c r="G188" s="2"/>
      <c r="H188" s="2"/>
      <c r="I188" s="2"/>
      <c r="J188" s="2"/>
      <c r="K188" s="2"/>
      <c r="L188" s="2"/>
      <c r="M188" s="2"/>
      <c r="N188" s="2"/>
      <c r="O188" s="2"/>
      <c r="P188" s="2"/>
      <c r="Q188" s="2"/>
      <c r="R188" s="2"/>
    </row>
    <row r="189" spans="2:18" ht="14.1" customHeight="1" x14ac:dyDescent="0.25">
      <c r="B189" s="2"/>
      <c r="C189" s="2"/>
      <c r="D189" s="2"/>
      <c r="E189" s="2"/>
      <c r="F189" s="2"/>
      <c r="G189" s="2"/>
      <c r="H189" s="2"/>
      <c r="I189" s="2"/>
      <c r="J189" s="2"/>
      <c r="K189" s="2"/>
      <c r="L189" s="2"/>
      <c r="M189" s="2"/>
      <c r="N189" s="2"/>
      <c r="O189" s="2"/>
      <c r="P189" s="2"/>
      <c r="Q189" s="2"/>
      <c r="R189" s="2"/>
    </row>
    <row r="190" spans="2:18" ht="14.1" customHeight="1" x14ac:dyDescent="0.25">
      <c r="B190" s="2"/>
      <c r="C190" s="2"/>
      <c r="D190" s="2"/>
      <c r="E190" s="2"/>
      <c r="F190" s="2"/>
      <c r="G190" s="2"/>
      <c r="H190" s="2"/>
      <c r="I190" s="2"/>
      <c r="J190" s="2"/>
      <c r="K190" s="2"/>
      <c r="L190" s="2"/>
      <c r="M190" s="2"/>
      <c r="N190" s="2"/>
      <c r="O190" s="2"/>
      <c r="P190" s="2"/>
      <c r="Q190" s="2"/>
      <c r="R190" s="2"/>
    </row>
    <row r="191" spans="2:18" ht="14.1" customHeight="1" x14ac:dyDescent="0.25">
      <c r="B191" s="2"/>
      <c r="C191" s="2"/>
      <c r="D191" s="2"/>
      <c r="E191" s="2"/>
      <c r="F191" s="2"/>
      <c r="G191" s="2"/>
      <c r="H191" s="2"/>
      <c r="I191" s="2"/>
      <c r="J191" s="2"/>
      <c r="K191" s="2"/>
      <c r="L191" s="2"/>
      <c r="M191" s="2"/>
      <c r="N191" s="2"/>
      <c r="O191" s="2"/>
      <c r="P191" s="2"/>
      <c r="Q191" s="2"/>
      <c r="R191" s="2"/>
    </row>
    <row r="192" spans="2:18" ht="14.1" customHeight="1" x14ac:dyDescent="0.25">
      <c r="B192" s="2"/>
      <c r="C192" s="2"/>
      <c r="D192" s="2"/>
      <c r="E192" s="2"/>
      <c r="F192" s="2"/>
      <c r="G192" s="2"/>
      <c r="H192" s="2"/>
      <c r="I192" s="2"/>
      <c r="J192" s="2"/>
      <c r="K192" s="2"/>
      <c r="L192" s="2"/>
      <c r="M192" s="2"/>
      <c r="N192" s="2"/>
      <c r="O192" s="2"/>
      <c r="P192" s="2"/>
      <c r="Q192" s="2"/>
      <c r="R192" s="2"/>
    </row>
    <row r="193" spans="2:18" ht="14.1" customHeight="1" x14ac:dyDescent="0.25">
      <c r="B193" s="2"/>
      <c r="C193" s="2"/>
      <c r="D193" s="2"/>
      <c r="E193" s="2"/>
      <c r="F193" s="2"/>
      <c r="G193" s="2"/>
      <c r="H193" s="2"/>
      <c r="I193" s="2"/>
      <c r="J193" s="2"/>
      <c r="K193" s="2"/>
      <c r="L193" s="2"/>
      <c r="M193" s="2"/>
      <c r="N193" s="2"/>
      <c r="O193" s="2"/>
      <c r="P193" s="2"/>
      <c r="Q193" s="2"/>
      <c r="R193" s="2"/>
    </row>
    <row r="194" spans="2:18" ht="14.1" customHeight="1" x14ac:dyDescent="0.25">
      <c r="B194" s="2"/>
      <c r="C194" s="2"/>
      <c r="D194" s="2"/>
      <c r="E194" s="2"/>
      <c r="F194" s="2"/>
      <c r="G194" s="2"/>
      <c r="H194" s="2"/>
      <c r="I194" s="2"/>
      <c r="J194" s="2"/>
      <c r="K194" s="2"/>
      <c r="L194" s="2"/>
      <c r="M194" s="2"/>
      <c r="N194" s="2"/>
      <c r="O194" s="2"/>
      <c r="P194" s="2"/>
      <c r="Q194" s="2"/>
      <c r="R194" s="2"/>
    </row>
    <row r="195" spans="2:18" ht="14.1" customHeight="1" x14ac:dyDescent="0.25">
      <c r="B195" s="2"/>
      <c r="C195" s="2"/>
      <c r="D195" s="2"/>
      <c r="E195" s="2"/>
      <c r="F195" s="2"/>
      <c r="G195" s="2"/>
      <c r="H195" s="2"/>
      <c r="I195" s="2"/>
      <c r="J195" s="2"/>
      <c r="K195" s="2"/>
      <c r="L195" s="2"/>
      <c r="M195" s="2"/>
      <c r="N195" s="2"/>
      <c r="O195" s="2"/>
      <c r="P195" s="2"/>
      <c r="Q195" s="2"/>
      <c r="R195" s="2"/>
    </row>
    <row r="196" spans="2:18" ht="14.1" customHeight="1" x14ac:dyDescent="0.25">
      <c r="B196" s="2"/>
      <c r="C196" s="2"/>
      <c r="D196" s="2"/>
      <c r="E196" s="2"/>
      <c r="F196" s="2"/>
      <c r="G196" s="2"/>
      <c r="H196" s="2"/>
      <c r="I196" s="2"/>
      <c r="J196" s="2"/>
      <c r="K196" s="2"/>
      <c r="L196" s="2"/>
      <c r="M196" s="2"/>
      <c r="N196" s="2"/>
      <c r="O196" s="2"/>
      <c r="P196" s="2"/>
      <c r="Q196" s="2"/>
      <c r="R196" s="2"/>
    </row>
    <row r="197" spans="2:18" ht="14.1" customHeight="1" x14ac:dyDescent="0.25">
      <c r="B197" s="2"/>
      <c r="C197" s="2"/>
      <c r="D197" s="2"/>
      <c r="E197" s="2"/>
      <c r="F197" s="2"/>
      <c r="G197" s="2"/>
      <c r="H197" s="2"/>
      <c r="I197" s="2"/>
      <c r="J197" s="2"/>
      <c r="K197" s="2"/>
      <c r="L197" s="2"/>
      <c r="M197" s="2"/>
      <c r="N197" s="2"/>
      <c r="O197" s="2"/>
      <c r="P197" s="2"/>
      <c r="Q197" s="2"/>
      <c r="R197" s="2"/>
    </row>
    <row r="198" spans="2:18" ht="14.1" customHeight="1" x14ac:dyDescent="0.25">
      <c r="B198" s="2"/>
      <c r="C198" s="2"/>
      <c r="D198" s="2"/>
      <c r="E198" s="2"/>
      <c r="F198" s="2"/>
      <c r="G198" s="2"/>
      <c r="H198" s="2"/>
      <c r="I198" s="2"/>
      <c r="J198" s="2"/>
      <c r="K198" s="2"/>
      <c r="L198" s="2"/>
      <c r="M198" s="2"/>
      <c r="N198" s="2"/>
      <c r="O198" s="2"/>
      <c r="P198" s="2"/>
      <c r="Q198" s="2"/>
      <c r="R198" s="2"/>
    </row>
    <row r="199" spans="2:18" ht="14.1" customHeight="1" x14ac:dyDescent="0.25">
      <c r="B199" s="2"/>
      <c r="C199" s="2"/>
      <c r="D199" s="2"/>
      <c r="E199" s="2"/>
      <c r="F199" s="2"/>
      <c r="G199" s="2"/>
      <c r="H199" s="2"/>
      <c r="I199" s="2"/>
      <c r="J199" s="2"/>
      <c r="K199" s="2"/>
      <c r="L199" s="2"/>
      <c r="M199" s="2"/>
      <c r="N199" s="2"/>
      <c r="O199" s="2"/>
      <c r="P199" s="2"/>
      <c r="Q199" s="2"/>
      <c r="R199" s="2"/>
    </row>
    <row r="200" spans="2:18" ht="14.1" customHeight="1" x14ac:dyDescent="0.25">
      <c r="B200" s="2"/>
      <c r="C200" s="2"/>
      <c r="D200" s="2"/>
      <c r="E200" s="2"/>
      <c r="F200" s="2"/>
      <c r="G200" s="2"/>
      <c r="H200" s="2"/>
      <c r="I200" s="2"/>
      <c r="J200" s="2"/>
      <c r="K200" s="2"/>
      <c r="L200" s="2"/>
      <c r="M200" s="2"/>
      <c r="N200" s="2"/>
      <c r="O200" s="2"/>
      <c r="P200" s="2"/>
      <c r="Q200" s="2"/>
      <c r="R200" s="2"/>
    </row>
  </sheetData>
  <sheetProtection sheet="1" objects="1" scenarios="1" selectLockedCells="1"/>
  <mergeCells count="18">
    <mergeCell ref="C79:O79"/>
    <mergeCell ref="D3:F3"/>
    <mergeCell ref="K3:L3"/>
    <mergeCell ref="C29:H29"/>
    <mergeCell ref="C76:M76"/>
    <mergeCell ref="C28:H28"/>
    <mergeCell ref="C22:H23"/>
    <mergeCell ref="B5:L5"/>
    <mergeCell ref="C26:H26"/>
    <mergeCell ref="C31:H33"/>
    <mergeCell ref="C25:H25"/>
    <mergeCell ref="C65:I65"/>
    <mergeCell ref="C67:I67"/>
    <mergeCell ref="C61:M61"/>
    <mergeCell ref="C68:I68"/>
    <mergeCell ref="Q29:V29"/>
    <mergeCell ref="C27:H27"/>
    <mergeCell ref="O28:O31"/>
  </mergeCells>
  <phoneticPr fontId="23" type="noConversion"/>
  <pageMargins left="0.78740157480314965" right="0.78740157480314965" top="0.59055118110236227" bottom="0.59055118110236227" header="0.51181102362204722" footer="0.31496062992125984"/>
  <pageSetup paperSize="9" scale="62" orientation="portrait" r:id="rId1"/>
  <headerFooter alignWithMargins="0">
    <oddFooter>&amp;L©AGRIDEA&amp;R04.2022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boSprache">
              <controlPr defaultSize="0" print="0" autoFill="0" autoLine="0" autoPict="0">
                <anchor moveWithCells="1">
                  <from>
                    <xdr:col>13</xdr:col>
                    <xdr:colOff>30480</xdr:colOff>
                    <xdr:row>4</xdr:row>
                    <xdr:rowOff>114300</xdr:rowOff>
                  </from>
                  <to>
                    <xdr:col>14</xdr:col>
                    <xdr:colOff>701040</xdr:colOff>
                    <xdr:row>4</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A222"/>
  <sheetViews>
    <sheetView showGridLines="0" showRowColHeaders="0" showZeros="0" zoomScaleNormal="100" workbookViewId="0">
      <selection activeCell="E11" sqref="E11"/>
    </sheetView>
  </sheetViews>
  <sheetFormatPr baseColWidth="10" defaultColWidth="11.44140625" defaultRowHeight="14.1" customHeight="1" x14ac:dyDescent="0.25"/>
  <cols>
    <col min="1" max="1" width="0.77734375" customWidth="1"/>
    <col min="2" max="2" width="1.5546875" customWidth="1"/>
    <col min="3" max="3" width="12" customWidth="1"/>
    <col min="4" max="4" width="7.77734375" customWidth="1"/>
    <col min="5" max="5" width="9.5546875" customWidth="1"/>
    <col min="6" max="6" width="10" customWidth="1"/>
    <col min="7" max="17" width="9.5546875" customWidth="1"/>
    <col min="18" max="18" width="4" style="267" customWidth="1"/>
    <col min="19" max="25" width="11.44140625" style="267"/>
  </cols>
  <sheetData>
    <row r="1" spans="2:27" ht="42" customHeight="1" x14ac:dyDescent="0.4">
      <c r="B1" s="47"/>
      <c r="G1" s="105" t="str">
        <f>Texte!A73</f>
        <v>Berechnung der Direktzahlungen ab 2026</v>
      </c>
      <c r="Q1" s="1" t="str">
        <f>Texte!A208</f>
        <v>Direktzahlungen 2</v>
      </c>
      <c r="R1" s="277"/>
    </row>
    <row r="2" spans="2:27" s="2" customFormat="1" ht="11.1" customHeight="1" thickBot="1" x14ac:dyDescent="0.3">
      <c r="B2" s="141"/>
      <c r="C2" s="141"/>
      <c r="D2" s="141"/>
      <c r="E2" s="141"/>
      <c r="F2" s="141"/>
      <c r="G2" s="141"/>
      <c r="H2" s="141"/>
      <c r="I2" s="141"/>
      <c r="J2" s="141"/>
      <c r="K2" s="141"/>
      <c r="L2" s="141"/>
      <c r="M2" s="141"/>
      <c r="N2" s="141"/>
      <c r="O2" s="141"/>
      <c r="P2" s="141"/>
      <c r="Q2" s="3"/>
      <c r="R2" s="278"/>
      <c r="S2" s="149"/>
      <c r="T2" s="149"/>
      <c r="U2" s="149"/>
      <c r="V2" s="149"/>
      <c r="W2" s="149"/>
      <c r="X2" s="149"/>
      <c r="Y2" s="149"/>
    </row>
    <row r="3" spans="2:27" ht="22.05" customHeight="1" x14ac:dyDescent="0.25">
      <c r="B3" s="19" t="str">
        <f>Texte!A178</f>
        <v>Betrieb:</v>
      </c>
      <c r="C3" s="2"/>
      <c r="D3" s="138">
        <f>Kulturlandschaft!D3</f>
        <v>0</v>
      </c>
      <c r="E3" s="138"/>
      <c r="F3" s="138"/>
      <c r="G3" s="33"/>
      <c r="H3" s="33"/>
      <c r="I3" s="33"/>
      <c r="J3" s="4" t="str">
        <f>Texte!A294</f>
        <v>Variante:</v>
      </c>
      <c r="K3" s="139">
        <f>Kulturlandschaft!K3</f>
        <v>0</v>
      </c>
      <c r="L3" s="138"/>
      <c r="M3" s="2"/>
      <c r="N3" s="4"/>
      <c r="O3" s="179"/>
      <c r="P3" s="4" t="str">
        <f>Texte!A53</f>
        <v>Jahr:</v>
      </c>
      <c r="Q3" s="140">
        <f>Kulturlandschaft!O3</f>
        <v>0</v>
      </c>
      <c r="R3" s="278"/>
    </row>
    <row r="4" spans="2:27" ht="12.75" customHeight="1" x14ac:dyDescent="0.25">
      <c r="B4" s="5"/>
      <c r="C4" s="2"/>
      <c r="D4" s="2"/>
      <c r="E4" s="2"/>
      <c r="F4" s="2"/>
      <c r="G4" s="2"/>
      <c r="H4" s="2"/>
      <c r="I4" s="2"/>
      <c r="J4" s="2"/>
      <c r="K4" s="2"/>
      <c r="L4" s="2"/>
      <c r="M4" s="2"/>
      <c r="N4" s="2"/>
      <c r="O4" s="2"/>
      <c r="P4" s="2"/>
      <c r="Q4" s="2"/>
      <c r="R4" s="149"/>
    </row>
    <row r="5" spans="2:27" ht="21.75" customHeight="1" x14ac:dyDescent="0.4">
      <c r="B5" s="234" t="str">
        <f>Texte!A92</f>
        <v>Versorgungssicherheitsbeiträge (VSB, Art. 50 bis 54 und Anhang 7 DZV)</v>
      </c>
      <c r="C5" s="15"/>
      <c r="D5" s="15"/>
      <c r="E5" s="15"/>
      <c r="F5" s="15"/>
      <c r="G5" s="15"/>
      <c r="H5" s="15"/>
      <c r="I5" s="15"/>
      <c r="J5" s="15"/>
      <c r="K5" s="15"/>
      <c r="L5" s="15"/>
      <c r="M5" s="15"/>
      <c r="N5" s="15"/>
      <c r="O5" s="15"/>
      <c r="P5" s="15"/>
      <c r="Q5" s="15"/>
      <c r="R5" s="149"/>
    </row>
    <row r="6" spans="2:27" ht="3" customHeight="1" x14ac:dyDescent="0.25">
      <c r="B6" s="7"/>
      <c r="C6" s="52"/>
      <c r="D6" s="52"/>
      <c r="E6" s="52"/>
      <c r="F6" s="52"/>
      <c r="G6" s="52"/>
      <c r="H6" s="52"/>
      <c r="I6" s="52"/>
      <c r="J6" s="52"/>
      <c r="K6" s="52"/>
      <c r="L6" s="52"/>
      <c r="M6" s="90"/>
      <c r="N6" s="117"/>
      <c r="O6" s="90"/>
      <c r="P6" s="117"/>
      <c r="Q6" s="118"/>
      <c r="R6" s="279"/>
    </row>
    <row r="7" spans="2:27" ht="42" customHeight="1" x14ac:dyDescent="0.25">
      <c r="B7" s="368" t="s">
        <v>1158</v>
      </c>
      <c r="C7" s="451" t="str">
        <f>Texte!A259</f>
        <v xml:space="preserve">Beitragsberechtigte Fläche: Beitragsberechtigte LN (+angestammte Fläche im Ausland), ohne nachwachsende Rohstoffe (Kenaf, Chinaschilf), Brachen, Saum auf Ackerfläche, Maulbeerbäume, Streuefläche, Hecken, Feld- und Ufergehölze, Blühstreifen für Bestäuber, Hanf zur Fasernutzung. </v>
      </c>
      <c r="D7" s="451"/>
      <c r="E7" s="451"/>
      <c r="F7" s="451"/>
      <c r="G7" s="451"/>
      <c r="H7" s="451"/>
      <c r="I7" s="451"/>
      <c r="J7" s="451"/>
      <c r="K7" s="451"/>
      <c r="L7" s="451"/>
      <c r="M7" s="451"/>
      <c r="N7" s="451"/>
      <c r="O7" s="451"/>
      <c r="P7" s="451"/>
      <c r="Q7" s="452"/>
      <c r="R7" s="280"/>
    </row>
    <row r="8" spans="2:27" ht="9" customHeight="1" x14ac:dyDescent="0.25">
      <c r="B8" s="95"/>
      <c r="C8" s="15"/>
      <c r="D8" s="15"/>
      <c r="E8" s="15"/>
      <c r="F8" s="15"/>
      <c r="G8" s="15"/>
      <c r="H8" s="15"/>
      <c r="I8" s="15"/>
      <c r="J8" s="15"/>
      <c r="K8" s="15"/>
      <c r="L8" s="15"/>
      <c r="M8" s="20"/>
      <c r="N8" s="34"/>
      <c r="O8" s="20"/>
      <c r="P8" s="34"/>
      <c r="Q8" s="21"/>
      <c r="R8" s="279"/>
    </row>
    <row r="9" spans="2:27" ht="17.100000000000001" customHeight="1" thickBot="1" x14ac:dyDescent="0.3">
      <c r="B9" s="95"/>
      <c r="D9" s="249" t="str">
        <f>Texte!A363</f>
        <v>Flächen ohne Mindesttierbesatzanforderung</v>
      </c>
      <c r="E9" s="250"/>
      <c r="F9" s="247"/>
      <c r="G9" s="247"/>
      <c r="H9" s="212"/>
      <c r="I9" s="248"/>
      <c r="J9" s="249" t="str">
        <f>Texte!A364</f>
        <v>Flächen mit Mindesttierbesatzanforderung</v>
      </c>
      <c r="K9" s="250"/>
      <c r="L9" s="249"/>
      <c r="M9" s="249"/>
      <c r="N9" s="249"/>
      <c r="O9" s="246"/>
      <c r="P9" s="34"/>
      <c r="Q9" s="21"/>
      <c r="R9" s="279"/>
      <c r="U9" s="149"/>
      <c r="V9" s="278"/>
      <c r="W9" s="149"/>
      <c r="X9" s="149"/>
      <c r="Y9" s="149"/>
      <c r="Z9" s="149"/>
      <c r="AA9" s="149"/>
    </row>
    <row r="10" spans="2:27" ht="50.1" customHeight="1" x14ac:dyDescent="0.3">
      <c r="B10" s="95"/>
      <c r="C10" s="162" t="s">
        <v>1158</v>
      </c>
      <c r="D10" s="453" t="str">
        <f>Texte!A270</f>
        <v>offene Ackerfläche und Dauerkulturen</v>
      </c>
      <c r="E10" s="453"/>
      <c r="F10" s="453"/>
      <c r="G10" s="440" t="str">
        <f>Texte!A347</f>
        <v>Kunstwiesen</v>
      </c>
      <c r="H10" s="440"/>
      <c r="I10" s="440" t="str">
        <f>Texte!A332</f>
        <v>BFF Grünland (1)</v>
      </c>
      <c r="J10" s="440"/>
      <c r="K10" s="440" t="str">
        <f>Texte!A398</f>
        <v>Mindesttierbesatz/ha auf BFF Grünland</v>
      </c>
      <c r="L10" s="440"/>
      <c r="M10" s="440" t="str">
        <f>Texte!A331</f>
        <v>Dauergrünfläche ausser BFF</v>
      </c>
      <c r="N10" s="440"/>
      <c r="O10" s="440" t="str">
        <f>Texte!A79</f>
        <v>Mindesttierbesatz/ha auf Dauergrünfläche ausser BFF</v>
      </c>
      <c r="P10" s="440"/>
      <c r="Q10" s="194" t="str">
        <f>Texte!A287</f>
        <v>RGVE min.</v>
      </c>
      <c r="R10" s="281"/>
      <c r="U10" s="282" t="str">
        <f>Texte!A433</f>
        <v>Abstufung nach Anzahl Betriebe</v>
      </c>
      <c r="V10" s="149"/>
      <c r="W10" s="149"/>
      <c r="X10" s="149"/>
      <c r="Y10" s="149"/>
      <c r="Z10" s="149"/>
      <c r="AA10" s="267"/>
    </row>
    <row r="11" spans="2:27" ht="17.100000000000001" customHeight="1" x14ac:dyDescent="0.25">
      <c r="B11" s="95"/>
      <c r="C11" s="15" t="str">
        <f>Texte!A315</f>
        <v>Talzone</v>
      </c>
      <c r="D11" s="15"/>
      <c r="E11" s="113"/>
      <c r="F11" s="10"/>
      <c r="G11" s="113"/>
      <c r="H11" s="17" t="s">
        <v>51</v>
      </c>
      <c r="I11" s="113"/>
      <c r="J11" s="20" t="s">
        <v>137</v>
      </c>
      <c r="K11" s="96">
        <f t="shared" ref="K11:K16" si="0">O11*0.3</f>
        <v>0.3</v>
      </c>
      <c r="L11" s="49" t="s">
        <v>57</v>
      </c>
      <c r="M11" s="113"/>
      <c r="N11" s="20" t="s">
        <v>137</v>
      </c>
      <c r="O11" s="96">
        <v>1</v>
      </c>
      <c r="P11" s="20" t="s">
        <v>728</v>
      </c>
      <c r="Q11" s="195">
        <f t="shared" ref="Q11:Q16" si="1">I11*K11+M11*O11</f>
        <v>0</v>
      </c>
      <c r="R11" s="283"/>
      <c r="U11" s="149"/>
      <c r="V11" s="278" t="str">
        <f>Texte!A412</f>
        <v>Anzahl Betriebe</v>
      </c>
      <c r="W11" s="279">
        <v>1</v>
      </c>
      <c r="X11" s="279">
        <v>2</v>
      </c>
      <c r="Y11" s="279">
        <v>3</v>
      </c>
      <c r="Z11" s="279">
        <v>4</v>
      </c>
      <c r="AA11" s="279">
        <v>5</v>
      </c>
    </row>
    <row r="12" spans="2:27" ht="17.100000000000001" customHeight="1" x14ac:dyDescent="0.25">
      <c r="B12" s="95"/>
      <c r="C12" s="15" t="str">
        <f>Texte!A316</f>
        <v>Hügelzone</v>
      </c>
      <c r="D12" s="15"/>
      <c r="E12" s="113"/>
      <c r="F12" s="20"/>
      <c r="G12" s="113"/>
      <c r="H12" s="17" t="s">
        <v>51</v>
      </c>
      <c r="I12" s="113"/>
      <c r="J12" s="20" t="s">
        <v>137</v>
      </c>
      <c r="K12" s="96">
        <f t="shared" si="0"/>
        <v>0.24</v>
      </c>
      <c r="L12" s="49" t="s">
        <v>57</v>
      </c>
      <c r="M12" s="113"/>
      <c r="N12" s="20" t="s">
        <v>137</v>
      </c>
      <c r="O12" s="96">
        <v>0.8</v>
      </c>
      <c r="P12" s="20" t="s">
        <v>728</v>
      </c>
      <c r="Q12" s="195">
        <f t="shared" si="1"/>
        <v>0</v>
      </c>
      <c r="R12" s="283"/>
      <c r="U12" s="149"/>
      <c r="V12" s="458" t="str">
        <f>Texte!A432</f>
        <v>Flächenabstufung</v>
      </c>
      <c r="W12" s="149" t="s">
        <v>378</v>
      </c>
      <c r="X12" s="149" t="s">
        <v>410</v>
      </c>
      <c r="Y12" s="149" t="s">
        <v>411</v>
      </c>
      <c r="Z12" s="149" t="s">
        <v>412</v>
      </c>
      <c r="AA12" s="149" t="s">
        <v>556</v>
      </c>
    </row>
    <row r="13" spans="2:27" ht="17.100000000000001" customHeight="1" x14ac:dyDescent="0.25">
      <c r="B13" s="95"/>
      <c r="C13" s="15" t="str">
        <f>Texte!A317</f>
        <v>Bergzone I</v>
      </c>
      <c r="D13" s="15"/>
      <c r="E13" s="113"/>
      <c r="F13" s="20"/>
      <c r="G13" s="113"/>
      <c r="H13" s="17" t="s">
        <v>51</v>
      </c>
      <c r="I13" s="113"/>
      <c r="J13" s="20" t="s">
        <v>137</v>
      </c>
      <c r="K13" s="96">
        <f t="shared" si="0"/>
        <v>0.21</v>
      </c>
      <c r="L13" s="49" t="s">
        <v>57</v>
      </c>
      <c r="M13" s="113"/>
      <c r="N13" s="20" t="s">
        <v>137</v>
      </c>
      <c r="O13" s="96">
        <v>0.7</v>
      </c>
      <c r="P13" s="20" t="s">
        <v>728</v>
      </c>
      <c r="Q13" s="195">
        <f t="shared" si="1"/>
        <v>0</v>
      </c>
      <c r="R13" s="283"/>
      <c r="U13" s="149"/>
      <c r="V13" s="458"/>
      <c r="W13" s="149" t="s">
        <v>377</v>
      </c>
      <c r="X13" s="149" t="s">
        <v>413</v>
      </c>
      <c r="Y13" s="149" t="s">
        <v>414</v>
      </c>
      <c r="Z13" s="149" t="s">
        <v>415</v>
      </c>
      <c r="AA13" s="149" t="s">
        <v>557</v>
      </c>
    </row>
    <row r="14" spans="2:27" ht="17.100000000000001" customHeight="1" x14ac:dyDescent="0.25">
      <c r="B14" s="95"/>
      <c r="C14" s="15" t="str">
        <f>Texte!A318</f>
        <v>Bergzone II</v>
      </c>
      <c r="D14" s="15"/>
      <c r="E14" s="113"/>
      <c r="F14" s="20"/>
      <c r="G14" s="113"/>
      <c r="H14" s="17" t="s">
        <v>51</v>
      </c>
      <c r="I14" s="113"/>
      <c r="J14" s="20" t="s">
        <v>137</v>
      </c>
      <c r="K14" s="96">
        <f t="shared" si="0"/>
        <v>0.18</v>
      </c>
      <c r="L14" s="49" t="s">
        <v>57</v>
      </c>
      <c r="M14" s="113"/>
      <c r="N14" s="20" t="s">
        <v>137</v>
      </c>
      <c r="O14" s="96">
        <v>0.6</v>
      </c>
      <c r="P14" s="20" t="s">
        <v>728</v>
      </c>
      <c r="Q14" s="195">
        <f t="shared" si="1"/>
        <v>0</v>
      </c>
      <c r="R14" s="283"/>
      <c r="U14" s="149"/>
      <c r="V14" s="458"/>
      <c r="W14" s="149" t="s">
        <v>379</v>
      </c>
      <c r="X14" s="149" t="s">
        <v>416</v>
      </c>
      <c r="Y14" s="149" t="s">
        <v>417</v>
      </c>
      <c r="Z14" s="149" t="s">
        <v>418</v>
      </c>
      <c r="AA14" s="149" t="s">
        <v>558</v>
      </c>
    </row>
    <row r="15" spans="2:27" ht="17.100000000000001" customHeight="1" x14ac:dyDescent="0.25">
      <c r="B15" s="95"/>
      <c r="C15" s="15" t="str">
        <f>Texte!A319</f>
        <v>Bergzone III</v>
      </c>
      <c r="D15" s="15"/>
      <c r="E15" s="113"/>
      <c r="F15" s="20"/>
      <c r="G15" s="113"/>
      <c r="H15" s="17" t="s">
        <v>51</v>
      </c>
      <c r="I15" s="113"/>
      <c r="J15" s="20" t="s">
        <v>137</v>
      </c>
      <c r="K15" s="96">
        <f t="shared" si="0"/>
        <v>0.15</v>
      </c>
      <c r="L15" s="49" t="s">
        <v>57</v>
      </c>
      <c r="M15" s="113"/>
      <c r="N15" s="20" t="s">
        <v>137</v>
      </c>
      <c r="O15" s="96">
        <v>0.5</v>
      </c>
      <c r="P15" s="20" t="s">
        <v>728</v>
      </c>
      <c r="Q15" s="195">
        <f t="shared" si="1"/>
        <v>0</v>
      </c>
      <c r="R15" s="283"/>
      <c r="U15" s="149"/>
      <c r="V15" s="458"/>
      <c r="W15" s="149" t="s">
        <v>380</v>
      </c>
      <c r="X15" s="149" t="s">
        <v>419</v>
      </c>
      <c r="Y15" s="149" t="s">
        <v>420</v>
      </c>
      <c r="Z15" s="149" t="s">
        <v>421</v>
      </c>
      <c r="AA15" s="149" t="s">
        <v>559</v>
      </c>
    </row>
    <row r="16" spans="2:27" ht="17.100000000000001" customHeight="1" x14ac:dyDescent="0.25">
      <c r="B16" s="95"/>
      <c r="C16" s="15" t="str">
        <f>Texte!A320</f>
        <v>Bergzone IV</v>
      </c>
      <c r="D16" s="15"/>
      <c r="E16" s="113"/>
      <c r="F16" s="20"/>
      <c r="G16" s="113"/>
      <c r="H16" s="17" t="s">
        <v>51</v>
      </c>
      <c r="I16" s="113"/>
      <c r="J16" s="20" t="s">
        <v>137</v>
      </c>
      <c r="K16" s="96">
        <f t="shared" si="0"/>
        <v>0.12</v>
      </c>
      <c r="L16" s="49" t="s">
        <v>57</v>
      </c>
      <c r="M16" s="113"/>
      <c r="N16" s="20" t="s">
        <v>137</v>
      </c>
      <c r="O16" s="96">
        <v>0.4</v>
      </c>
      <c r="P16" s="20" t="s">
        <v>728</v>
      </c>
      <c r="Q16" s="195">
        <f t="shared" si="1"/>
        <v>0</v>
      </c>
      <c r="R16" s="283"/>
      <c r="U16" s="149"/>
      <c r="V16" s="458"/>
      <c r="W16" s="149" t="s">
        <v>381</v>
      </c>
      <c r="X16" s="149" t="s">
        <v>422</v>
      </c>
      <c r="Y16" s="149" t="s">
        <v>423</v>
      </c>
      <c r="Z16" s="149" t="s">
        <v>424</v>
      </c>
      <c r="AA16" s="149" t="s">
        <v>560</v>
      </c>
    </row>
    <row r="17" spans="2:27" ht="17.100000000000001" customHeight="1" x14ac:dyDescent="0.3">
      <c r="B17" s="8"/>
      <c r="C17" s="9" t="str">
        <f>Texte!A271</f>
        <v>Total</v>
      </c>
      <c r="D17" s="20" t="str">
        <f>Texte!A368</f>
        <v>(ha)</v>
      </c>
      <c r="E17" s="171">
        <f>SUM(E11:E16)</f>
        <v>0</v>
      </c>
      <c r="F17" s="43"/>
      <c r="G17" s="171">
        <f>SUM(G11:G16)</f>
        <v>0</v>
      </c>
      <c r="H17" s="43"/>
      <c r="I17" s="171">
        <f>SUM(I11:I16)</f>
        <v>0</v>
      </c>
      <c r="J17" s="43"/>
      <c r="L17" s="87"/>
      <c r="M17" s="171">
        <f>SUM(M11:M16)</f>
        <v>0</v>
      </c>
      <c r="N17" s="181"/>
      <c r="O17" s="2"/>
      <c r="Q17" s="195">
        <f>SUM(Q11:Q16)</f>
        <v>0</v>
      </c>
      <c r="R17" s="283"/>
      <c r="U17" s="268"/>
      <c r="V17" s="458"/>
      <c r="W17" s="149" t="s">
        <v>382</v>
      </c>
      <c r="X17" s="149" t="s">
        <v>425</v>
      </c>
      <c r="Y17" s="149" t="s">
        <v>426</v>
      </c>
      <c r="Z17" s="149" t="s">
        <v>427</v>
      </c>
      <c r="AA17" s="149" t="s">
        <v>561</v>
      </c>
    </row>
    <row r="18" spans="2:27" ht="9" customHeight="1" x14ac:dyDescent="0.3">
      <c r="B18" s="8"/>
      <c r="C18" s="9"/>
      <c r="D18" s="20"/>
      <c r="E18" s="43"/>
      <c r="F18" s="43"/>
      <c r="G18" s="43"/>
      <c r="H18" s="43"/>
      <c r="I18" s="43"/>
      <c r="J18" s="43"/>
      <c r="L18" s="87"/>
      <c r="M18" s="43"/>
      <c r="N18" s="181"/>
      <c r="O18" s="2"/>
      <c r="Q18" s="196"/>
      <c r="R18" s="283"/>
    </row>
    <row r="19" spans="2:27" ht="26.25" customHeight="1" x14ac:dyDescent="0.3">
      <c r="B19" s="8"/>
      <c r="C19" s="9"/>
      <c r="D19" s="453" t="str">
        <f>Texte!A270</f>
        <v>offene Ackerfläche und Dauerkulturen</v>
      </c>
      <c r="E19" s="453"/>
      <c r="F19" s="453"/>
      <c r="G19" s="440" t="str">
        <f>Texte!A334</f>
        <v>Grünland</v>
      </c>
      <c r="H19" s="440"/>
      <c r="I19" s="9"/>
      <c r="J19" s="9"/>
      <c r="K19" s="9"/>
      <c r="L19" s="10"/>
      <c r="M19" s="15"/>
      <c r="N19" s="20"/>
      <c r="O19" s="2"/>
      <c r="P19" s="314" t="s">
        <v>479</v>
      </c>
      <c r="Q19" s="313" t="str">
        <f>Texte!A288</f>
        <v>RGVE eff.</v>
      </c>
      <c r="R19" s="284"/>
    </row>
    <row r="20" spans="2:27" s="175" customFormat="1" ht="40.049999999999997" customHeight="1" x14ac:dyDescent="0.25">
      <c r="B20" s="218"/>
      <c r="C20" s="441" t="str">
        <f>Texte!A335</f>
        <v>+ angestammte Flächen im Ausland</v>
      </c>
      <c r="D20" s="441"/>
      <c r="E20" s="163"/>
      <c r="F20" s="14"/>
      <c r="G20" s="163"/>
      <c r="J20" s="238"/>
      <c r="K20" s="238"/>
      <c r="L20" s="455" t="str">
        <f>Texte!A69</f>
        <v>Raufutterverzehrer (Total inkl. gesömmerte Tiere)</v>
      </c>
      <c r="M20" s="455"/>
      <c r="N20" s="455"/>
      <c r="O20" s="455"/>
      <c r="P20" s="455"/>
      <c r="Q20" s="239"/>
      <c r="R20" s="285"/>
      <c r="S20" s="286"/>
      <c r="T20" s="286"/>
      <c r="U20" s="286"/>
      <c r="V20" s="286"/>
      <c r="W20" s="286"/>
      <c r="X20" s="286"/>
      <c r="Y20" s="286"/>
    </row>
    <row r="21" spans="2:27" ht="16.5" customHeight="1" thickBot="1" x14ac:dyDescent="0.35">
      <c r="B21" s="8"/>
      <c r="C21" s="15"/>
      <c r="D21" s="15"/>
      <c r="E21" s="9"/>
      <c r="F21" s="9"/>
      <c r="G21" s="9"/>
      <c r="H21" s="9"/>
      <c r="I21" s="20" t="str">
        <f>Texte!A189</f>
        <v>Beitrag insgesamt (Fr.)</v>
      </c>
      <c r="J21" s="9"/>
      <c r="K21" s="9"/>
      <c r="L21" s="10"/>
      <c r="M21" s="15"/>
      <c r="N21" s="15"/>
      <c r="O21" s="15"/>
      <c r="P21" s="130" t="str">
        <f>Texte!A81</f>
        <v>Mindesttierbesatz erreicht:</v>
      </c>
      <c r="Q21" s="306">
        <f>IF(Q17=0,0,IF(Q20&gt;=Q17,Texte!A205,Texte!A204))</f>
        <v>0</v>
      </c>
      <c r="R21" s="149"/>
    </row>
    <row r="22" spans="2:27" s="175" customFormat="1" ht="30" customHeight="1" thickBot="1" x14ac:dyDescent="0.3">
      <c r="B22" s="218"/>
      <c r="C22" s="440" t="str">
        <f>Texte!A336</f>
        <v>Direktzahlungen der EU für Fläche im Ausland (im Vorjahr)</v>
      </c>
      <c r="D22" s="440"/>
      <c r="E22" s="440"/>
      <c r="F22" s="440"/>
      <c r="G22" s="440"/>
      <c r="H22" s="238"/>
      <c r="I22" s="240"/>
      <c r="J22" s="238"/>
      <c r="K22" s="460" t="str">
        <f>Texte!A339</f>
        <v>Faktor für Ansatz (= RGVE eff. / RGVE min.),
falls Mindesttierbesatz erreicht, Faktor = 1</v>
      </c>
      <c r="L22" s="461"/>
      <c r="M22" s="461"/>
      <c r="N22" s="461"/>
      <c r="O22" s="461"/>
      <c r="P22" s="462"/>
      <c r="Q22" s="416">
        <f>IF(Q17=0,0,(IF(Q20/Q17&gt;1,1,Q20/Q17)))</f>
        <v>0</v>
      </c>
      <c r="R22" s="287"/>
      <c r="S22" s="286"/>
      <c r="T22" s="286"/>
      <c r="U22" s="286"/>
      <c r="V22" s="286"/>
      <c r="W22" s="286"/>
      <c r="X22" s="286"/>
      <c r="Y22" s="286"/>
    </row>
    <row r="23" spans="2:27" ht="16.5" customHeight="1" x14ac:dyDescent="0.3">
      <c r="B23" s="8"/>
      <c r="D23" s="15" t="str">
        <f>Texte!A289</f>
        <v>* GVE-Faktor für "andere Kühe" neu 1.0</v>
      </c>
      <c r="E23" s="9"/>
      <c r="F23" s="9"/>
      <c r="G23" s="9"/>
      <c r="H23" s="9"/>
      <c r="I23" s="9"/>
      <c r="J23" s="9"/>
      <c r="K23" s="15"/>
      <c r="M23" s="15"/>
      <c r="N23" s="15"/>
      <c r="O23" s="124"/>
      <c r="Q23" s="59"/>
      <c r="R23" s="149"/>
    </row>
    <row r="24" spans="2:27" ht="3" customHeight="1" x14ac:dyDescent="0.3">
      <c r="B24" s="8"/>
      <c r="C24" s="9"/>
      <c r="D24" s="440">
        <f>Texte!A366</f>
        <v>0</v>
      </c>
      <c r="E24" s="440"/>
      <c r="F24" s="440"/>
      <c r="G24" s="440"/>
      <c r="H24" s="440"/>
      <c r="I24" s="440"/>
      <c r="J24" s="440"/>
      <c r="K24" s="440"/>
      <c r="L24" s="440"/>
      <c r="M24" s="440"/>
      <c r="N24" s="440"/>
      <c r="O24" s="440"/>
      <c r="P24" s="440"/>
      <c r="Q24" s="454"/>
      <c r="R24" s="281"/>
    </row>
    <row r="25" spans="2:27" ht="17.100000000000001" customHeight="1" x14ac:dyDescent="0.3">
      <c r="B25" s="8"/>
      <c r="D25" s="15" t="str">
        <f>Texte!A333</f>
        <v>BFF = Biodiversitätsförderflächen</v>
      </c>
      <c r="E25" s="9"/>
      <c r="F25" s="9"/>
      <c r="G25" s="9"/>
      <c r="H25" s="9"/>
      <c r="I25" s="9"/>
      <c r="J25" s="9"/>
      <c r="K25" s="15"/>
      <c r="M25" s="15"/>
      <c r="N25" s="15"/>
      <c r="O25" s="15"/>
      <c r="P25" s="124"/>
      <c r="Q25" s="59"/>
      <c r="R25" s="149"/>
    </row>
    <row r="26" spans="2:27" ht="29.25" customHeight="1" x14ac:dyDescent="0.3">
      <c r="B26" s="8"/>
      <c r="C26" s="9"/>
      <c r="D26" s="440" t="str">
        <f>Texte!A367</f>
        <v>(1) BFF Grünland = extensiv und wenig intensiv genutzte Wiesen, extensive Weiden und Waldweiden, Uferwiesen</v>
      </c>
      <c r="E26" s="440"/>
      <c r="F26" s="440"/>
      <c r="G26" s="440"/>
      <c r="H26" s="440"/>
      <c r="I26" s="440"/>
      <c r="J26" s="440"/>
      <c r="K26" s="440"/>
      <c r="L26" s="440"/>
      <c r="M26" s="440"/>
      <c r="N26" s="440"/>
      <c r="O26" s="440"/>
      <c r="P26" s="440"/>
      <c r="Q26" s="454"/>
      <c r="R26" s="281"/>
    </row>
    <row r="27" spans="2:27" ht="16.5" customHeight="1" x14ac:dyDescent="0.3">
      <c r="B27" s="8"/>
      <c r="C27" s="9"/>
      <c r="D27" s="168"/>
      <c r="E27" s="168"/>
      <c r="F27" s="168"/>
      <c r="G27" s="168"/>
      <c r="H27" s="168"/>
      <c r="I27" s="168"/>
      <c r="J27" s="168"/>
      <c r="K27" s="168"/>
      <c r="L27" s="168"/>
      <c r="M27" s="168"/>
      <c r="N27" s="168"/>
      <c r="O27" s="168"/>
      <c r="P27" s="168"/>
      <c r="Q27" s="194"/>
      <c r="R27" s="281"/>
    </row>
    <row r="28" spans="2:27" ht="17.100000000000001" customHeight="1" x14ac:dyDescent="0.3">
      <c r="B28" s="8"/>
      <c r="C28" s="9"/>
      <c r="D28" s="9"/>
      <c r="E28" s="9"/>
      <c r="F28" s="9"/>
      <c r="G28" s="9"/>
      <c r="H28" s="9"/>
      <c r="J28" s="9"/>
      <c r="K28" s="15" t="str">
        <f>Texte!A343</f>
        <v>Fläche (ha)</v>
      </c>
      <c r="L28" s="17"/>
      <c r="M28" s="15" t="str">
        <f>Texte!A345</f>
        <v>Betrag (Fr./ha)</v>
      </c>
      <c r="O28" s="15" t="str">
        <f>Texte!A346</f>
        <v>Zwischentotal (Fr.)</v>
      </c>
      <c r="P28" s="15"/>
      <c r="Q28" s="59"/>
      <c r="R28" s="149"/>
    </row>
    <row r="29" spans="2:27" ht="17.100000000000001" customHeight="1" x14ac:dyDescent="0.3">
      <c r="B29" s="8"/>
      <c r="C29" s="104" t="str">
        <f>Texte!A94</f>
        <v>Basisbeitrag</v>
      </c>
      <c r="D29" s="9"/>
      <c r="E29" s="9"/>
      <c r="F29" s="9"/>
      <c r="G29" s="9"/>
      <c r="H29" s="9"/>
      <c r="J29" s="9"/>
      <c r="K29" s="9"/>
      <c r="L29" s="10"/>
      <c r="M29" s="9"/>
      <c r="O29" s="15"/>
      <c r="P29" s="15"/>
      <c r="Q29" s="59"/>
      <c r="R29" s="149"/>
    </row>
    <row r="30" spans="2:27" ht="17.100000000000001" customHeight="1" x14ac:dyDescent="0.25">
      <c r="B30" s="11"/>
      <c r="C30" s="15" t="str">
        <f>Texte!A270</f>
        <v>offene Ackerfläche und Dauerkulturen</v>
      </c>
      <c r="D30" s="15"/>
      <c r="E30" s="177"/>
      <c r="F30" s="177"/>
      <c r="G30" s="177"/>
      <c r="H30" s="177"/>
      <c r="K30" s="96">
        <f>E17</f>
        <v>0</v>
      </c>
      <c r="L30" s="20" t="s">
        <v>137</v>
      </c>
      <c r="M30" s="374">
        <v>600</v>
      </c>
      <c r="N30" s="20" t="s">
        <v>138</v>
      </c>
      <c r="O30" s="77">
        <f t="shared" ref="O30:O35" si="2">K30*M30</f>
        <v>0</v>
      </c>
      <c r="Q30" s="48"/>
      <c r="R30" s="288"/>
    </row>
    <row r="31" spans="2:27" ht="17.100000000000001" customHeight="1" x14ac:dyDescent="0.25">
      <c r="B31" s="11"/>
      <c r="C31" s="15" t="str">
        <f>Texte!A347</f>
        <v>Kunstwiesen</v>
      </c>
      <c r="D31" s="15"/>
      <c r="E31" s="177"/>
      <c r="F31" s="177"/>
      <c r="G31" s="177"/>
      <c r="H31" s="177"/>
      <c r="K31" s="96">
        <f>G17</f>
        <v>0</v>
      </c>
      <c r="L31" s="20" t="s">
        <v>137</v>
      </c>
      <c r="M31" s="36">
        <v>600</v>
      </c>
      <c r="N31" s="49" t="s">
        <v>138</v>
      </c>
      <c r="O31" s="77">
        <f t="shared" si="2"/>
        <v>0</v>
      </c>
      <c r="Q31" s="48"/>
      <c r="R31" s="288"/>
    </row>
    <row r="32" spans="2:27" ht="17.100000000000001" customHeight="1" x14ac:dyDescent="0.25">
      <c r="B32" s="11"/>
      <c r="C32" s="15" t="str">
        <f>Texte!A331</f>
        <v>Dauergrünfläche ausser BFF</v>
      </c>
      <c r="D32" s="15"/>
      <c r="E32" s="177"/>
      <c r="F32" s="177"/>
      <c r="G32" s="177"/>
      <c r="H32" s="177"/>
      <c r="K32" s="96">
        <f>M17</f>
        <v>0</v>
      </c>
      <c r="L32" s="20" t="s">
        <v>137</v>
      </c>
      <c r="M32" s="302">
        <f>IF(Q22&gt;=1,M30,M30*Q22)</f>
        <v>0</v>
      </c>
      <c r="N32" s="20" t="s">
        <v>138</v>
      </c>
      <c r="O32" s="77">
        <f t="shared" si="2"/>
        <v>0</v>
      </c>
      <c r="P32" s="244" t="str">
        <f>Texte!A340</f>
        <v>Betrag = Faktor x 600</v>
      </c>
      <c r="Q32" s="107"/>
      <c r="R32" s="288"/>
    </row>
    <row r="33" spans="2:18" ht="17.100000000000001" customHeight="1" x14ac:dyDescent="0.25">
      <c r="B33" s="11"/>
      <c r="C33" s="15" t="str">
        <f>Texte!A332</f>
        <v>BFF Grünland (1)</v>
      </c>
      <c r="D33" s="15"/>
      <c r="E33" s="177"/>
      <c r="F33" s="177"/>
      <c r="G33" s="177"/>
      <c r="H33" s="177"/>
      <c r="K33" s="96">
        <f>I17</f>
        <v>0</v>
      </c>
      <c r="L33" s="20" t="s">
        <v>137</v>
      </c>
      <c r="M33" s="303">
        <f>IF(Q22&gt;=1,M30/2,M30*Q22/2)</f>
        <v>0</v>
      </c>
      <c r="N33" s="20" t="s">
        <v>138</v>
      </c>
      <c r="O33" s="77">
        <f t="shared" si="2"/>
        <v>0</v>
      </c>
      <c r="P33" s="245" t="str">
        <f>Texte!A341</f>
        <v>Betrag = Faktor x 300</v>
      </c>
      <c r="Q33" s="46"/>
      <c r="R33" s="288"/>
    </row>
    <row r="34" spans="2:18" ht="17.100000000000001" customHeight="1" x14ac:dyDescent="0.25">
      <c r="B34" s="11"/>
      <c r="C34" s="15" t="str">
        <f>Texte!A337</f>
        <v>angestammte offene Ackerflächen und Dauerkulturen im Ausland</v>
      </c>
      <c r="D34" s="15"/>
      <c r="E34" s="177"/>
      <c r="F34" s="177"/>
      <c r="G34" s="177"/>
      <c r="H34" s="177"/>
      <c r="K34" s="96">
        <f>E20</f>
        <v>0</v>
      </c>
      <c r="L34" s="20" t="s">
        <v>137</v>
      </c>
      <c r="M34" s="35">
        <v>600</v>
      </c>
      <c r="N34" s="20" t="s">
        <v>138</v>
      </c>
      <c r="O34" s="77">
        <f t="shared" si="2"/>
        <v>0</v>
      </c>
      <c r="Q34" s="48"/>
      <c r="R34" s="288"/>
    </row>
    <row r="35" spans="2:18" ht="17.100000000000001" customHeight="1" x14ac:dyDescent="0.25">
      <c r="B35" s="11"/>
      <c r="C35" s="15" t="str">
        <f>Texte!A338</f>
        <v>angestammtes Grünland im Ausland</v>
      </c>
      <c r="D35" s="15"/>
      <c r="E35" s="177"/>
      <c r="F35" s="177"/>
      <c r="G35" s="177"/>
      <c r="H35" s="177"/>
      <c r="K35" s="96">
        <f>G20</f>
        <v>0</v>
      </c>
      <c r="L35" s="20" t="s">
        <v>137</v>
      </c>
      <c r="M35" s="35">
        <v>600</v>
      </c>
      <c r="N35" s="20" t="s">
        <v>138</v>
      </c>
      <c r="O35" s="77">
        <f t="shared" si="2"/>
        <v>0</v>
      </c>
      <c r="Q35" s="48"/>
      <c r="R35" s="288"/>
    </row>
    <row r="36" spans="2:18" ht="17.100000000000001" customHeight="1" x14ac:dyDescent="0.25">
      <c r="B36" s="11"/>
      <c r="C36" s="15" t="str">
        <f>Texte!A336</f>
        <v>Direktzahlungen der EU für Fläche im Ausland (im Vorjahr)</v>
      </c>
      <c r="D36" s="15"/>
      <c r="E36" s="177"/>
      <c r="F36" s="177"/>
      <c r="G36" s="177"/>
      <c r="H36" s="177"/>
      <c r="K36" s="41" t="s">
        <v>436</v>
      </c>
      <c r="L36" s="20"/>
      <c r="M36" s="36"/>
      <c r="N36" s="233" t="s">
        <v>33</v>
      </c>
      <c r="O36" s="77">
        <f>I22</f>
        <v>0</v>
      </c>
      <c r="Q36" s="48"/>
      <c r="R36" s="288"/>
    </row>
    <row r="37" spans="2:18" ht="17.100000000000001" customHeight="1" x14ac:dyDescent="0.25">
      <c r="B37" s="11"/>
      <c r="C37" s="29" t="str">
        <f>Texte!A410</f>
        <v>Abstufung (Reduktion) des Beitrags, wenn mehr als 60 ha je Betrieb:</v>
      </c>
      <c r="D37" s="29"/>
      <c r="E37" s="15"/>
      <c r="F37" s="15"/>
      <c r="G37" s="15"/>
      <c r="H37" s="10"/>
      <c r="I37" s="36"/>
      <c r="J37" s="15"/>
      <c r="K37" s="41" t="s">
        <v>436</v>
      </c>
      <c r="L37" s="20"/>
      <c r="M37" s="43"/>
      <c r="N37" s="20"/>
      <c r="O37" s="41" t="s">
        <v>436</v>
      </c>
      <c r="Q37" s="48"/>
      <c r="R37" s="288"/>
    </row>
    <row r="38" spans="2:18" ht="17.100000000000001" customHeight="1" x14ac:dyDescent="0.25">
      <c r="B38" s="11"/>
      <c r="D38" s="20" t="str">
        <f>Texte!A411</f>
        <v>Fläche zwischen</v>
      </c>
      <c r="F38" t="str">
        <f>Texte!A413</f>
        <v>Abstufung</v>
      </c>
      <c r="I38" s="41" t="str">
        <f>Texte!A414</f>
        <v>gewichtete Fläche</v>
      </c>
      <c r="J38" s="10"/>
      <c r="K38" s="41" t="str">
        <f>Texte!A415</f>
        <v>gesamte Fläche</v>
      </c>
      <c r="L38" s="15"/>
      <c r="O38" s="44" t="str">
        <f>Texte!A416</f>
        <v>Zwischentotal des Basisbeitrags</v>
      </c>
      <c r="P38" s="20"/>
      <c r="Q38" s="48"/>
      <c r="R38" s="288"/>
    </row>
    <row r="39" spans="2:18" ht="17.100000000000001" customHeight="1" x14ac:dyDescent="0.25">
      <c r="B39" s="214"/>
      <c r="C39" s="207" t="str">
        <f>HLOOKUP(Texte!B2,$W$11:$AA$17,2)</f>
        <v>0 - 60 ha</v>
      </c>
      <c r="D39" s="96">
        <f>IF(K$39&lt;=$K$42*60,K$39,$K$42*60)</f>
        <v>0</v>
      </c>
      <c r="E39" s="20" t="s">
        <v>137</v>
      </c>
      <c r="F39" s="206">
        <v>1</v>
      </c>
      <c r="G39" s="251"/>
      <c r="H39" s="75" t="s">
        <v>437</v>
      </c>
      <c r="I39" s="96">
        <f>D39*F39+D40*F40+D41*F41+D42*F42+D43*F43+D44*F44</f>
        <v>0</v>
      </c>
      <c r="J39" s="20" t="s">
        <v>383</v>
      </c>
      <c r="K39" s="96">
        <f>SUM(K30:K35)</f>
        <v>0</v>
      </c>
      <c r="L39" s="20"/>
      <c r="N39" s="20" t="s">
        <v>137</v>
      </c>
      <c r="O39" s="77">
        <f>SUM(O30:O35)-O36</f>
        <v>0</v>
      </c>
      <c r="Q39" s="48"/>
      <c r="R39" s="288"/>
    </row>
    <row r="40" spans="2:18" ht="17.100000000000001" customHeight="1" x14ac:dyDescent="0.25">
      <c r="B40" s="214" t="s">
        <v>57</v>
      </c>
      <c r="C40" s="207" t="str">
        <f>HLOOKUP(Texte!B2,$W$11:$AA$17,3)</f>
        <v>60 - 80 ha</v>
      </c>
      <c r="D40" s="96">
        <f>IF((K$39-D$39)&lt;=$K$42*20,K$39-D$39,$K$42*20)</f>
        <v>0</v>
      </c>
      <c r="E40" s="20" t="s">
        <v>137</v>
      </c>
      <c r="F40" s="206">
        <v>0.8</v>
      </c>
      <c r="G40" s="252"/>
      <c r="I40" s="15"/>
      <c r="J40" s="15"/>
      <c r="K40" s="15"/>
      <c r="L40" s="10"/>
      <c r="M40" s="36"/>
      <c r="N40" s="20" t="s">
        <v>138</v>
      </c>
      <c r="O40" s="67">
        <f>IF(K39=0,0,I39/K39*O39)</f>
        <v>0</v>
      </c>
      <c r="P40" s="20"/>
      <c r="Q40" s="48"/>
      <c r="R40" s="288"/>
    </row>
    <row r="41" spans="2:18" ht="17.100000000000001" customHeight="1" x14ac:dyDescent="0.25">
      <c r="B41" s="214" t="s">
        <v>57</v>
      </c>
      <c r="C41" s="207" t="str">
        <f>HLOOKUP(Texte!B2,$W$11:$AA$17,4)</f>
        <v>80 -100 ha</v>
      </c>
      <c r="D41" s="96">
        <f>IF((K$39-D$39-D$40)&lt;=$K$42*20,K$39-D$39-D$40,$K$42*20)</f>
        <v>0</v>
      </c>
      <c r="E41" s="20" t="s">
        <v>137</v>
      </c>
      <c r="F41" s="206">
        <v>0.6</v>
      </c>
      <c r="G41" s="252"/>
      <c r="I41" s="15"/>
      <c r="J41" s="42" t="str">
        <f>Texte!A434</f>
        <v>Einzelbetrieb oder Betriebsgemeinschaft</v>
      </c>
      <c r="K41" s="15"/>
      <c r="L41" s="10"/>
      <c r="M41" s="36"/>
      <c r="N41" s="20"/>
      <c r="O41" s="44"/>
      <c r="P41" s="20"/>
      <c r="Q41" s="48"/>
      <c r="R41" s="288"/>
    </row>
    <row r="42" spans="2:18" ht="17.100000000000001" customHeight="1" x14ac:dyDescent="0.25">
      <c r="B42" s="214" t="s">
        <v>57</v>
      </c>
      <c r="C42" s="207" t="str">
        <f>HLOOKUP(Texte!B2,$W$11:$AA$17,5)</f>
        <v>100-120 ha</v>
      </c>
      <c r="D42" s="96">
        <f>IF((K$39-D$39-D$40-D$41)&lt;=$K$42*20,K$39-D$39-D$40-D$41,$K$42*20)</f>
        <v>0</v>
      </c>
      <c r="E42" s="20" t="s">
        <v>137</v>
      </c>
      <c r="F42" s="206">
        <v>0.4</v>
      </c>
      <c r="G42" s="252"/>
      <c r="I42" s="15"/>
      <c r="J42" s="42"/>
      <c r="K42" s="294">
        <f>Texte!B2</f>
        <v>1</v>
      </c>
      <c r="L42" s="10"/>
      <c r="M42" s="36"/>
      <c r="N42" s="20"/>
      <c r="O42" s="44"/>
      <c r="P42" s="20"/>
      <c r="Q42" s="48"/>
      <c r="R42" s="288"/>
    </row>
    <row r="43" spans="2:18" ht="17.100000000000001" customHeight="1" x14ac:dyDescent="0.25">
      <c r="B43" s="214" t="s">
        <v>57</v>
      </c>
      <c r="C43" s="207" t="str">
        <f>HLOOKUP(Texte!B2,$W$11:$AA$17,6)</f>
        <v>120-140 ha</v>
      </c>
      <c r="D43" s="96">
        <f>IF((K$39-D$39-D$40-D$41-D$42)&lt;=$K$42*20,K$39-D$39-D$40-D$41-D$42,$K$42*20)</f>
        <v>0</v>
      </c>
      <c r="E43" s="20" t="s">
        <v>137</v>
      </c>
      <c r="F43" s="206">
        <v>0.2</v>
      </c>
      <c r="G43" s="252"/>
      <c r="I43" s="15"/>
      <c r="J43" s="15"/>
      <c r="K43" s="15"/>
      <c r="L43" s="10"/>
      <c r="M43" s="36"/>
      <c r="N43" s="20"/>
      <c r="O43" s="44"/>
      <c r="P43" s="20"/>
      <c r="Q43" s="48"/>
      <c r="R43" s="288"/>
    </row>
    <row r="44" spans="2:18" ht="17.100000000000001" customHeight="1" x14ac:dyDescent="0.25">
      <c r="B44" s="214" t="s">
        <v>57</v>
      </c>
      <c r="C44" s="207" t="str">
        <f>HLOOKUP(Texte!B2,$W$11:$AA$17,7)</f>
        <v>&gt; 140 ha</v>
      </c>
      <c r="D44" s="96">
        <f>K$39-D$39-D$40-D$41-D$42-D$43</f>
        <v>0</v>
      </c>
      <c r="E44" s="20" t="s">
        <v>137</v>
      </c>
      <c r="F44" s="211" t="s">
        <v>814</v>
      </c>
      <c r="G44" s="253"/>
      <c r="H44" s="206"/>
      <c r="I44" s="456"/>
      <c r="J44" s="456"/>
      <c r="K44" s="456"/>
      <c r="L44" s="456"/>
      <c r="M44" s="456"/>
      <c r="N44" s="456"/>
      <c r="O44" s="456"/>
      <c r="P44" s="456"/>
      <c r="Q44" s="457"/>
      <c r="R44" s="288"/>
    </row>
    <row r="45" spans="2:18" ht="17.100000000000001" customHeight="1" x14ac:dyDescent="0.25">
      <c r="B45" s="11"/>
      <c r="C45" s="15"/>
      <c r="D45" s="15"/>
      <c r="E45" s="15"/>
      <c r="F45" s="15"/>
      <c r="G45" s="253"/>
      <c r="H45" s="15"/>
      <c r="I45" s="456"/>
      <c r="J45" s="456"/>
      <c r="K45" s="456"/>
      <c r="L45" s="456"/>
      <c r="M45" s="456"/>
      <c r="N45" s="456"/>
      <c r="O45" s="456"/>
      <c r="P45" s="456"/>
      <c r="Q45" s="457"/>
      <c r="R45" s="288"/>
    </row>
    <row r="46" spans="2:18" ht="17.100000000000001" customHeight="1" x14ac:dyDescent="0.25">
      <c r="B46" s="11"/>
      <c r="C46" s="15"/>
      <c r="D46" s="15"/>
      <c r="E46" s="15"/>
      <c r="F46" s="15"/>
      <c r="G46" s="253"/>
      <c r="H46" s="15"/>
      <c r="I46" s="456"/>
      <c r="J46" s="456"/>
      <c r="K46" s="456"/>
      <c r="L46" s="456"/>
      <c r="M46" s="456"/>
      <c r="N46" s="456"/>
      <c r="O46" s="456"/>
      <c r="P46" s="456"/>
      <c r="Q46" s="457"/>
      <c r="R46" s="288"/>
    </row>
    <row r="47" spans="2:18" ht="9" customHeight="1" x14ac:dyDescent="0.25">
      <c r="B47" s="11"/>
      <c r="C47" s="15"/>
      <c r="D47" s="15"/>
      <c r="E47" s="15"/>
      <c r="F47" s="15"/>
      <c r="G47" s="15"/>
      <c r="H47" s="15"/>
      <c r="I47" s="197"/>
      <c r="J47" s="197"/>
      <c r="K47" s="197"/>
      <c r="L47" s="197"/>
      <c r="M47" s="197"/>
      <c r="N47" s="197"/>
      <c r="O47" s="197"/>
      <c r="P47" s="197"/>
      <c r="Q47" s="313"/>
      <c r="R47" s="288"/>
    </row>
    <row r="48" spans="2:18" ht="17.100000000000001" customHeight="1" x14ac:dyDescent="0.3">
      <c r="B48" s="11"/>
      <c r="C48" s="104" t="str">
        <f>Texte!A97</f>
        <v>Produktionserschwernisbeitrag</v>
      </c>
      <c r="D48" s="15"/>
      <c r="E48" s="15"/>
      <c r="F48" s="15"/>
      <c r="G48" s="15"/>
      <c r="H48" s="15"/>
      <c r="I48" s="15"/>
      <c r="J48" s="15"/>
      <c r="K48" s="15"/>
      <c r="L48" s="10"/>
      <c r="M48" s="36"/>
      <c r="N48" s="15"/>
      <c r="O48" s="36"/>
      <c r="P48" s="20"/>
      <c r="Q48" s="48"/>
      <c r="R48" s="288"/>
    </row>
    <row r="49" spans="2:25" ht="16.5" customHeight="1" thickBot="1" x14ac:dyDescent="0.35">
      <c r="B49" s="11"/>
      <c r="C49" s="104"/>
      <c r="D49" s="15"/>
      <c r="E49" s="15"/>
      <c r="F49" s="15"/>
      <c r="G49" s="15"/>
      <c r="H49" s="15"/>
      <c r="I49" s="315" t="str">
        <f>Texte!A342</f>
        <v>Falls Mindesttierbesatz nicht erreicht, Flächen x Faktor einsetzen</v>
      </c>
      <c r="J49" s="250"/>
      <c r="K49" s="248"/>
      <c r="L49" s="304"/>
      <c r="M49" s="36"/>
      <c r="N49" s="15"/>
      <c r="O49" s="36"/>
      <c r="P49" s="20"/>
      <c r="Q49" s="48"/>
      <c r="R49" s="288"/>
    </row>
    <row r="50" spans="2:25" ht="40.049999999999997" customHeight="1" x14ac:dyDescent="0.25">
      <c r="B50" s="11"/>
      <c r="C50" s="15"/>
      <c r="D50" s="15"/>
      <c r="E50" s="440" t="str">
        <f>Texte!A270</f>
        <v>offene Ackerfläche und Dauerkulturen</v>
      </c>
      <c r="F50" s="440"/>
      <c r="G50" s="440" t="str">
        <f>Texte!A347</f>
        <v>Kunstwiesen</v>
      </c>
      <c r="H50" s="440"/>
      <c r="I50" s="440" t="str">
        <f>Texte!A332</f>
        <v>BFF Grünland (1)</v>
      </c>
      <c r="J50" s="440"/>
      <c r="K50" s="440" t="str">
        <f>Texte!A331</f>
        <v>Dauergrünfläche ausser BFF</v>
      </c>
      <c r="L50" s="440"/>
      <c r="M50" s="440" t="str">
        <f>Texte!A345</f>
        <v>Betrag (Fr./ha)</v>
      </c>
      <c r="N50" s="440"/>
      <c r="O50" s="440" t="str">
        <f>Texte!A346</f>
        <v>Zwischentotal (Fr.)</v>
      </c>
      <c r="P50" s="440"/>
      <c r="Q50" s="205" t="str">
        <f>Texte!A282</f>
        <v>Total (Fr.)</v>
      </c>
      <c r="R50" s="288"/>
    </row>
    <row r="51" spans="2:25" ht="17.100000000000001" customHeight="1" x14ac:dyDescent="0.25">
      <c r="B51" s="11"/>
      <c r="C51" s="15" t="str">
        <f>Texte!A316</f>
        <v>Hügelzone</v>
      </c>
      <c r="D51" s="34"/>
      <c r="E51" s="96">
        <f>E12</f>
        <v>0</v>
      </c>
      <c r="F51" s="41" t="s">
        <v>57</v>
      </c>
      <c r="G51" s="96">
        <f>G12</f>
        <v>0</v>
      </c>
      <c r="H51" s="41" t="s">
        <v>57</v>
      </c>
      <c r="I51" s="96">
        <f>I12*Q$22</f>
        <v>0</v>
      </c>
      <c r="J51" s="41" t="s">
        <v>57</v>
      </c>
      <c r="K51" s="96">
        <f>M12*Q$22</f>
        <v>0</v>
      </c>
      <c r="L51" s="20" t="s">
        <v>137</v>
      </c>
      <c r="M51" s="108">
        <v>390</v>
      </c>
      <c r="N51" s="20" t="s">
        <v>138</v>
      </c>
      <c r="O51" s="77">
        <f>(E51+G51+I51+K51)*M51</f>
        <v>0</v>
      </c>
      <c r="P51" s="20"/>
      <c r="Q51" s="48"/>
      <c r="R51" s="288"/>
    </row>
    <row r="52" spans="2:25" ht="17.100000000000001" customHeight="1" x14ac:dyDescent="0.25">
      <c r="B52" s="11"/>
      <c r="C52" s="15" t="str">
        <f>Texte!A317</f>
        <v>Bergzone I</v>
      </c>
      <c r="D52" s="15"/>
      <c r="E52" s="96">
        <f>E13</f>
        <v>0</v>
      </c>
      <c r="F52" s="41" t="s">
        <v>57</v>
      </c>
      <c r="G52" s="96">
        <f>G13</f>
        <v>0</v>
      </c>
      <c r="H52" s="41" t="s">
        <v>57</v>
      </c>
      <c r="I52" s="96">
        <f>I13*Q$22</f>
        <v>0</v>
      </c>
      <c r="J52" s="41" t="s">
        <v>57</v>
      </c>
      <c r="K52" s="96">
        <f>M13*Q$22</f>
        <v>0</v>
      </c>
      <c r="L52" s="20" t="s">
        <v>137</v>
      </c>
      <c r="M52" s="108">
        <v>510</v>
      </c>
      <c r="N52" s="20" t="s">
        <v>138</v>
      </c>
      <c r="O52" s="77">
        <f>(E52+G52+I52+K52)*M52</f>
        <v>0</v>
      </c>
      <c r="P52" s="20"/>
      <c r="Q52" s="48"/>
      <c r="R52" s="288"/>
    </row>
    <row r="53" spans="2:25" ht="17.100000000000001" customHeight="1" x14ac:dyDescent="0.25">
      <c r="B53" s="11"/>
      <c r="C53" s="15" t="str">
        <f>Texte!A318</f>
        <v>Bergzone II</v>
      </c>
      <c r="D53" s="15"/>
      <c r="E53" s="96">
        <f>E14</f>
        <v>0</v>
      </c>
      <c r="F53" s="41" t="s">
        <v>57</v>
      </c>
      <c r="G53" s="96">
        <f>G14</f>
        <v>0</v>
      </c>
      <c r="H53" s="41" t="s">
        <v>57</v>
      </c>
      <c r="I53" s="96">
        <f>I14*Q$22</f>
        <v>0</v>
      </c>
      <c r="J53" s="41" t="s">
        <v>57</v>
      </c>
      <c r="K53" s="96">
        <f>M14*Q$22</f>
        <v>0</v>
      </c>
      <c r="L53" s="20" t="s">
        <v>137</v>
      </c>
      <c r="M53" s="108">
        <v>550</v>
      </c>
      <c r="N53" s="20" t="s">
        <v>138</v>
      </c>
      <c r="O53" s="77">
        <f>(E53+G53+I53+K53)*M53</f>
        <v>0</v>
      </c>
      <c r="P53" s="20"/>
      <c r="Q53" s="48"/>
      <c r="R53" s="288"/>
    </row>
    <row r="54" spans="2:25" ht="17.100000000000001" customHeight="1" x14ac:dyDescent="0.25">
      <c r="B54" s="11"/>
      <c r="C54" s="15" t="str">
        <f>Texte!A319</f>
        <v>Bergzone III</v>
      </c>
      <c r="D54" s="15"/>
      <c r="E54" s="96">
        <f>E15</f>
        <v>0</v>
      </c>
      <c r="F54" s="41" t="s">
        <v>57</v>
      </c>
      <c r="G54" s="96">
        <f>G15</f>
        <v>0</v>
      </c>
      <c r="H54" s="41" t="s">
        <v>57</v>
      </c>
      <c r="I54" s="96">
        <f>I15*Q$22</f>
        <v>0</v>
      </c>
      <c r="J54" s="41" t="s">
        <v>57</v>
      </c>
      <c r="K54" s="96">
        <f>M15*Q$22</f>
        <v>0</v>
      </c>
      <c r="L54" s="20" t="s">
        <v>137</v>
      </c>
      <c r="M54" s="108">
        <v>570</v>
      </c>
      <c r="N54" s="20" t="s">
        <v>138</v>
      </c>
      <c r="O54" s="77">
        <f>(E54+G54+I54+K54)*M54</f>
        <v>0</v>
      </c>
      <c r="P54" s="20"/>
      <c r="Q54" s="48"/>
      <c r="R54" s="288"/>
    </row>
    <row r="55" spans="2:25" ht="17.100000000000001" customHeight="1" x14ac:dyDescent="0.25">
      <c r="B55" s="11"/>
      <c r="C55" s="15" t="str">
        <f>Texte!A320</f>
        <v>Bergzone IV</v>
      </c>
      <c r="D55" s="15"/>
      <c r="E55" s="96">
        <f>E16</f>
        <v>0</v>
      </c>
      <c r="F55" s="41" t="s">
        <v>57</v>
      </c>
      <c r="G55" s="96">
        <f>G16</f>
        <v>0</v>
      </c>
      <c r="H55" s="41" t="s">
        <v>57</v>
      </c>
      <c r="I55" s="96">
        <f>I16*Q$22</f>
        <v>0</v>
      </c>
      <c r="J55" s="41" t="s">
        <v>57</v>
      </c>
      <c r="K55" s="96">
        <f>M16*Q$22</f>
        <v>0</v>
      </c>
      <c r="L55" s="20" t="s">
        <v>137</v>
      </c>
      <c r="M55" s="108">
        <v>590</v>
      </c>
      <c r="N55" s="20" t="s">
        <v>138</v>
      </c>
      <c r="O55" s="77">
        <f>(E55+G55+I55+K55)*M55</f>
        <v>0</v>
      </c>
      <c r="P55" s="20"/>
      <c r="Q55" s="48"/>
      <c r="R55" s="288"/>
    </row>
    <row r="56" spans="2:25" ht="17.100000000000001" customHeight="1" x14ac:dyDescent="0.25">
      <c r="B56" s="11"/>
      <c r="C56" s="15"/>
      <c r="D56" s="15"/>
      <c r="E56" s="15"/>
      <c r="F56" s="15"/>
      <c r="G56" s="15"/>
      <c r="H56" s="15"/>
      <c r="I56" s="15"/>
      <c r="J56" s="15"/>
      <c r="K56" s="15"/>
      <c r="L56" s="20"/>
      <c r="M56" s="36"/>
      <c r="N56" s="10"/>
      <c r="O56" s="44" t="str">
        <f>Texte!A252</f>
        <v>Summe der Beiträge</v>
      </c>
      <c r="P56" s="15"/>
      <c r="Q56" s="142"/>
      <c r="R56" s="289"/>
    </row>
    <row r="57" spans="2:25" ht="17.100000000000001" customHeight="1" x14ac:dyDescent="0.25">
      <c r="B57" s="11"/>
      <c r="C57" s="15"/>
      <c r="D57" s="15"/>
      <c r="E57" s="15"/>
      <c r="F57" s="15"/>
      <c r="G57" s="15"/>
      <c r="H57" s="15"/>
      <c r="I57" s="15"/>
      <c r="J57" s="15"/>
      <c r="K57" s="15"/>
      <c r="L57" s="20"/>
      <c r="M57" s="36"/>
      <c r="N57" s="15"/>
      <c r="O57" s="41"/>
      <c r="P57" s="20" t="s">
        <v>138</v>
      </c>
      <c r="Q57" s="46">
        <f>SUM(O40:O55)</f>
        <v>0</v>
      </c>
      <c r="R57" s="288"/>
    </row>
    <row r="58" spans="2:25" ht="9" customHeight="1" x14ac:dyDescent="0.25">
      <c r="B58" s="11"/>
      <c r="C58" s="15"/>
      <c r="D58" s="15"/>
      <c r="E58" s="15"/>
      <c r="F58" s="15"/>
      <c r="G58" s="15"/>
      <c r="H58" s="15"/>
      <c r="I58" s="15"/>
      <c r="J58" s="15"/>
      <c r="K58" s="15"/>
      <c r="L58" s="20"/>
      <c r="M58" s="36"/>
      <c r="N58" s="15"/>
      <c r="O58" s="41"/>
      <c r="P58" s="20"/>
      <c r="Q58" s="48"/>
      <c r="R58" s="288"/>
    </row>
    <row r="59" spans="2:25" ht="17.100000000000001" customHeight="1" x14ac:dyDescent="0.3">
      <c r="B59" s="218"/>
      <c r="C59" s="104" t="str">
        <f>Texte!A91</f>
        <v>Beitrag für die offene Ackerfläche und Dauerkulturen</v>
      </c>
      <c r="D59" s="15"/>
      <c r="E59" s="15"/>
      <c r="F59" s="15"/>
      <c r="G59" s="15"/>
      <c r="H59" s="15"/>
      <c r="I59" s="15"/>
      <c r="J59" s="15"/>
      <c r="K59" s="15" t="str">
        <f>Texte!A343</f>
        <v>Fläche (ha)</v>
      </c>
      <c r="L59" s="20"/>
      <c r="M59" s="440" t="str">
        <f>Texte!A345</f>
        <v>Betrag (Fr./ha)</v>
      </c>
      <c r="N59" s="440"/>
      <c r="O59" s="183"/>
      <c r="P59" s="20"/>
      <c r="Q59" s="48"/>
      <c r="R59" s="288"/>
    </row>
    <row r="60" spans="2:25" ht="17.100000000000001" customHeight="1" x14ac:dyDescent="0.25">
      <c r="B60" s="11"/>
      <c r="C60" s="15" t="str">
        <f>Texte!A269</f>
        <v>offene Ackerfläche und Dauerkulturen (im In- und Ausland)</v>
      </c>
      <c r="D60" s="180"/>
      <c r="E60" s="180"/>
      <c r="F60" s="180"/>
      <c r="G60" s="180"/>
      <c r="H60" s="180"/>
      <c r="I60" s="180"/>
      <c r="J60" s="180"/>
      <c r="K60" s="96">
        <f>E17+E20</f>
        <v>0</v>
      </c>
      <c r="L60" s="20" t="s">
        <v>137</v>
      </c>
      <c r="M60" s="161">
        <v>400</v>
      </c>
      <c r="N60" s="20" t="s">
        <v>138</v>
      </c>
      <c r="O60" s="225">
        <f>K60*M60</f>
        <v>0</v>
      </c>
      <c r="P60" s="162"/>
      <c r="Q60" s="48"/>
      <c r="R60" s="288"/>
    </row>
    <row r="61" spans="2:25" s="15" customFormat="1" ht="17.100000000000001" customHeight="1" x14ac:dyDescent="0.25">
      <c r="B61" s="11"/>
      <c r="C61" s="41"/>
      <c r="E61" s="41"/>
      <c r="F61" s="41"/>
      <c r="G61" s="41"/>
      <c r="H61" s="41"/>
      <c r="I61" s="41"/>
      <c r="K61" s="41"/>
      <c r="L61" s="10"/>
      <c r="M61" s="41"/>
      <c r="N61" s="10"/>
      <c r="O61" s="44" t="str">
        <f>Texte!A252</f>
        <v>Summe der Beiträge</v>
      </c>
      <c r="Q61" s="142"/>
      <c r="R61" s="289"/>
      <c r="S61" s="149"/>
      <c r="T61" s="149"/>
      <c r="U61" s="149"/>
      <c r="V61" s="149"/>
      <c r="W61" s="149"/>
      <c r="X61" s="149"/>
      <c r="Y61" s="149"/>
    </row>
    <row r="62" spans="2:25" s="15" customFormat="1" ht="17.100000000000001" customHeight="1" x14ac:dyDescent="0.25">
      <c r="B62" s="111"/>
      <c r="C62" s="93"/>
      <c r="D62" s="45"/>
      <c r="E62" s="45"/>
      <c r="F62" s="45"/>
      <c r="G62" s="45"/>
      <c r="H62" s="45"/>
      <c r="I62" s="45"/>
      <c r="J62" s="45"/>
      <c r="K62" s="41"/>
      <c r="L62" s="45"/>
      <c r="M62" s="110"/>
      <c r="O62" s="41"/>
      <c r="P62" s="20" t="s">
        <v>138</v>
      </c>
      <c r="Q62" s="46">
        <f>SUM(O60)</f>
        <v>0</v>
      </c>
      <c r="R62" s="288"/>
      <c r="S62" s="149"/>
      <c r="T62" s="149"/>
      <c r="U62" s="149"/>
      <c r="V62" s="149"/>
      <c r="W62" s="149"/>
      <c r="X62" s="149"/>
      <c r="Y62" s="149"/>
    </row>
    <row r="63" spans="2:25" s="15" customFormat="1" ht="16.5" customHeight="1" x14ac:dyDescent="0.25">
      <c r="B63" s="111"/>
      <c r="C63" s="93"/>
      <c r="D63" s="45"/>
      <c r="E63" s="45"/>
      <c r="F63" s="45"/>
      <c r="G63" s="45"/>
      <c r="H63" s="45"/>
      <c r="I63" s="45"/>
      <c r="J63" s="45"/>
      <c r="K63" s="41"/>
      <c r="L63" s="45"/>
      <c r="M63" s="110"/>
      <c r="O63" s="41"/>
      <c r="P63" s="20"/>
      <c r="Q63" s="48"/>
      <c r="R63" s="288"/>
      <c r="S63" s="149"/>
      <c r="T63" s="149"/>
      <c r="U63" s="149"/>
      <c r="V63" s="149"/>
      <c r="W63" s="149"/>
      <c r="X63" s="149"/>
      <c r="Y63" s="149"/>
    </row>
    <row r="64" spans="2:25" s="10" customFormat="1" ht="16.5" customHeight="1" x14ac:dyDescent="0.4">
      <c r="B64" s="116" t="str">
        <f>Texte!A277</f>
        <v>Total Versorgungssicherheitsbeiträge</v>
      </c>
      <c r="C64" s="15"/>
      <c r="D64" s="15"/>
      <c r="E64" s="15"/>
      <c r="F64" s="15"/>
      <c r="G64" s="15"/>
      <c r="H64" s="15"/>
      <c r="I64" s="15"/>
      <c r="J64" s="15"/>
      <c r="K64" s="15"/>
      <c r="L64" s="15"/>
      <c r="M64" s="15"/>
      <c r="N64" s="15"/>
      <c r="O64" s="15"/>
      <c r="P64" s="15"/>
      <c r="Q64" s="144">
        <f>Q57+Q62</f>
        <v>0</v>
      </c>
      <c r="R64" s="290"/>
      <c r="S64" s="268"/>
      <c r="T64" s="268"/>
      <c r="U64" s="268"/>
      <c r="V64" s="268"/>
      <c r="W64" s="268"/>
      <c r="X64" s="268"/>
      <c r="Y64" s="268"/>
    </row>
    <row r="65" spans="1:25" s="10" customFormat="1" ht="21" x14ac:dyDescent="0.4">
      <c r="B65" s="224"/>
      <c r="C65" s="464"/>
      <c r="D65" s="465"/>
      <c r="E65" s="465"/>
      <c r="F65" s="465"/>
      <c r="G65" s="465"/>
      <c r="H65" s="465"/>
      <c r="I65" s="465"/>
      <c r="J65" s="465"/>
      <c r="K65" s="465"/>
      <c r="L65" s="465"/>
      <c r="M65" s="465"/>
      <c r="N65" s="465"/>
      <c r="O65" s="465"/>
      <c r="P65" s="465"/>
      <c r="Q65" s="466"/>
      <c r="R65" s="290"/>
      <c r="S65" s="268"/>
      <c r="T65" s="268"/>
      <c r="U65" s="268"/>
      <c r="V65" s="268"/>
      <c r="W65" s="268"/>
      <c r="X65" s="268"/>
      <c r="Y65" s="268"/>
    </row>
    <row r="66" spans="1:25" s="10" customFormat="1" ht="10.050000000000001" customHeight="1" x14ac:dyDescent="0.25">
      <c r="B66" s="15"/>
      <c r="C66" s="370"/>
      <c r="D66" s="371"/>
      <c r="E66" s="371"/>
      <c r="F66" s="371"/>
      <c r="G66" s="371"/>
      <c r="H66" s="371"/>
      <c r="I66" s="371"/>
      <c r="J66" s="371"/>
      <c r="K66" s="371"/>
      <c r="L66" s="371"/>
      <c r="M66" s="371"/>
      <c r="N66" s="371"/>
      <c r="O66" s="371"/>
      <c r="P66" s="371"/>
      <c r="Q66" s="373"/>
      <c r="R66" s="290"/>
      <c r="S66" s="268"/>
      <c r="T66" s="268"/>
      <c r="U66" s="268"/>
      <c r="V66" s="268"/>
      <c r="W66" s="268"/>
      <c r="X66" s="268"/>
      <c r="Y66" s="268"/>
    </row>
    <row r="67" spans="1:25" ht="16.5" customHeight="1" x14ac:dyDescent="0.4">
      <c r="B67" s="105" t="str">
        <f>Texte!A95</f>
        <v>Beiträge für einzelne Kulturen (nach Einzelkulturbeitragsverordnung)</v>
      </c>
      <c r="C67" s="15"/>
      <c r="D67" s="15"/>
      <c r="E67" s="15"/>
      <c r="F67" s="15"/>
      <c r="G67" s="15"/>
      <c r="H67" s="15"/>
      <c r="I67" s="15"/>
      <c r="J67" s="15"/>
      <c r="K67" s="15"/>
      <c r="L67" s="15"/>
      <c r="M67" s="15"/>
      <c r="N67" s="15"/>
      <c r="O67" s="15"/>
      <c r="P67" s="15"/>
      <c r="Q67" s="15"/>
      <c r="R67" s="149"/>
    </row>
    <row r="68" spans="1:25" ht="17.100000000000001" customHeight="1" x14ac:dyDescent="0.25">
      <c r="B68" s="228"/>
      <c r="C68" s="152"/>
      <c r="D68" s="99"/>
      <c r="E68" s="99"/>
      <c r="F68" s="99"/>
      <c r="G68" s="99"/>
      <c r="H68" s="99"/>
      <c r="I68" s="99"/>
      <c r="J68" s="52"/>
      <c r="K68" s="52" t="str">
        <f>Texte!A343</f>
        <v>Fläche (ha)</v>
      </c>
      <c r="L68" s="229"/>
      <c r="M68" s="463" t="str">
        <f>Texte!A345</f>
        <v>Betrag (Fr./ha)</v>
      </c>
      <c r="N68" s="463"/>
      <c r="O68" s="190"/>
      <c r="P68" s="52"/>
      <c r="Q68" s="107"/>
      <c r="R68" s="288"/>
    </row>
    <row r="69" spans="1:25" s="10" customFormat="1" ht="17.100000000000001" customHeight="1" x14ac:dyDescent="0.25">
      <c r="A69"/>
      <c r="B69" s="60"/>
      <c r="C69" s="440" t="str">
        <f>Texte!A85</f>
        <v>Raps, Sonnenblumen, Ölkürbisse, Öllein, Mohn und Saflor</v>
      </c>
      <c r="D69" s="459"/>
      <c r="E69" s="459"/>
      <c r="F69" s="459"/>
      <c r="G69" s="459"/>
      <c r="H69" s="459"/>
      <c r="I69" s="459"/>
      <c r="J69" s="459"/>
      <c r="K69" s="226"/>
      <c r="L69" s="162" t="s">
        <v>137</v>
      </c>
      <c r="M69" s="161">
        <v>700</v>
      </c>
      <c r="N69" s="162" t="s">
        <v>138</v>
      </c>
      <c r="O69" s="225">
        <f t="shared" ref="O69:O75" si="3">K69*M69</f>
        <v>0</v>
      </c>
      <c r="Q69" s="24"/>
      <c r="R69" s="269"/>
      <c r="S69" s="268"/>
      <c r="T69" s="268"/>
      <c r="U69" s="268"/>
      <c r="V69" s="268"/>
      <c r="W69" s="268"/>
      <c r="X69" s="268"/>
      <c r="Y69" s="268"/>
    </row>
    <row r="70" spans="1:25" s="175" customFormat="1" ht="16.5" customHeight="1" x14ac:dyDescent="0.25">
      <c r="B70" s="203"/>
      <c r="C70" s="440" t="str">
        <f>Texte!A86</f>
        <v>Saatgut von Kartoffeln und Mais</v>
      </c>
      <c r="D70" s="459"/>
      <c r="E70" s="459"/>
      <c r="F70" s="459"/>
      <c r="G70" s="459"/>
      <c r="H70" s="459"/>
      <c r="I70" s="459"/>
      <c r="J70" s="459"/>
      <c r="K70" s="226"/>
      <c r="L70" s="162" t="s">
        <v>137</v>
      </c>
      <c r="M70" s="161">
        <v>1500</v>
      </c>
      <c r="N70" s="162" t="s">
        <v>138</v>
      </c>
      <c r="O70" s="225">
        <f t="shared" si="3"/>
        <v>0</v>
      </c>
      <c r="Q70" s="26"/>
      <c r="R70" s="291"/>
      <c r="S70" s="286"/>
      <c r="T70" s="286"/>
      <c r="U70" s="286"/>
      <c r="V70" s="286"/>
      <c r="W70" s="286"/>
      <c r="X70" s="286"/>
      <c r="Y70" s="286"/>
    </row>
    <row r="71" spans="1:25" s="175" customFormat="1" ht="16.5" customHeight="1" x14ac:dyDescent="0.25">
      <c r="B71" s="203"/>
      <c r="C71" s="440" t="str">
        <f>Texte!A87</f>
        <v>Saatgut von Futtergräsern und Futterleguminosen</v>
      </c>
      <c r="D71" s="459"/>
      <c r="E71" s="459"/>
      <c r="F71" s="459"/>
      <c r="G71" s="459"/>
      <c r="H71" s="459"/>
      <c r="I71" s="459"/>
      <c r="J71" s="459"/>
      <c r="K71" s="226"/>
      <c r="L71" s="162" t="s">
        <v>137</v>
      </c>
      <c r="M71" s="161">
        <v>1500</v>
      </c>
      <c r="N71" s="162" t="s">
        <v>138</v>
      </c>
      <c r="O71" s="225">
        <f t="shared" si="3"/>
        <v>0</v>
      </c>
      <c r="Q71" s="26"/>
      <c r="R71" s="291"/>
      <c r="S71" s="286"/>
      <c r="T71" s="286"/>
      <c r="U71" s="286"/>
      <c r="V71" s="286"/>
      <c r="W71" s="286"/>
      <c r="X71" s="286"/>
      <c r="Y71" s="286"/>
    </row>
    <row r="72" spans="1:25" ht="17.100000000000001" customHeight="1" x14ac:dyDescent="0.25">
      <c r="B72" s="60"/>
      <c r="C72" s="440" t="str">
        <f>Texte!A88</f>
        <v>Soja</v>
      </c>
      <c r="D72" s="459"/>
      <c r="E72" s="459"/>
      <c r="F72" s="459"/>
      <c r="G72" s="459"/>
      <c r="H72" s="459"/>
      <c r="I72" s="459"/>
      <c r="J72" s="459"/>
      <c r="K72" s="227"/>
      <c r="L72" s="20" t="s">
        <v>137</v>
      </c>
      <c r="M72" s="35">
        <v>1000</v>
      </c>
      <c r="N72" s="20" t="s">
        <v>138</v>
      </c>
      <c r="O72" s="77">
        <f t="shared" si="3"/>
        <v>0</v>
      </c>
      <c r="Q72" s="26"/>
      <c r="R72" s="291"/>
    </row>
    <row r="73" spans="1:25" ht="17.100000000000001" customHeight="1" x14ac:dyDescent="0.25">
      <c r="B73" s="60"/>
      <c r="C73" s="440" t="str">
        <f>Texte!A89</f>
        <v>Bohnen, Erbsen, Lupinen, Wicken, Kichererbsen und Linsen</v>
      </c>
      <c r="D73" s="459"/>
      <c r="E73" s="459"/>
      <c r="F73" s="459"/>
      <c r="G73" s="459"/>
      <c r="H73" s="459"/>
      <c r="I73" s="459"/>
      <c r="J73" s="459"/>
      <c r="K73" s="227"/>
      <c r="L73" s="20" t="s">
        <v>137</v>
      </c>
      <c r="M73" s="35">
        <v>1000</v>
      </c>
      <c r="N73" s="20" t="s">
        <v>138</v>
      </c>
      <c r="O73" s="77">
        <f t="shared" si="3"/>
        <v>0</v>
      </c>
      <c r="Q73" s="26"/>
      <c r="R73" s="291"/>
    </row>
    <row r="74" spans="1:25" ht="17.100000000000001" customHeight="1" x14ac:dyDescent="0.25">
      <c r="B74" s="60"/>
      <c r="C74" s="440" t="str">
        <f>Texte!A90</f>
        <v>Zuckerrüben zur Zuckerproduktion</v>
      </c>
      <c r="D74" s="459"/>
      <c r="E74" s="459"/>
      <c r="F74" s="459"/>
      <c r="G74" s="459"/>
      <c r="H74" s="459"/>
      <c r="I74" s="459"/>
      <c r="J74" s="459"/>
      <c r="K74" s="227"/>
      <c r="L74" s="20" t="s">
        <v>137</v>
      </c>
      <c r="M74" s="35">
        <v>2100</v>
      </c>
      <c r="N74" s="20" t="s">
        <v>138</v>
      </c>
      <c r="O74" s="77">
        <f t="shared" si="3"/>
        <v>0</v>
      </c>
      <c r="P74" s="199"/>
      <c r="Q74" s="200"/>
      <c r="R74" s="292"/>
    </row>
    <row r="75" spans="1:25" ht="17.100000000000001" customHeight="1" x14ac:dyDescent="0.25">
      <c r="B75" s="60"/>
      <c r="C75" s="208" t="str">
        <f>Texte!A151</f>
        <v>Zusatzbeitrag für Zuckerrüben zur Zuckerherstellung</v>
      </c>
      <c r="D75" s="208"/>
      <c r="E75" s="208"/>
      <c r="F75" s="208"/>
      <c r="G75" s="208"/>
      <c r="H75" s="208"/>
      <c r="I75" s="208"/>
      <c r="J75" s="208" t="s">
        <v>1158</v>
      </c>
      <c r="K75" s="227"/>
      <c r="L75" s="20" t="s">
        <v>137</v>
      </c>
      <c r="M75" s="35">
        <v>200</v>
      </c>
      <c r="N75" s="20" t="s">
        <v>138</v>
      </c>
      <c r="O75" s="77">
        <f t="shared" si="3"/>
        <v>0</v>
      </c>
      <c r="P75" s="276"/>
      <c r="Q75" s="200"/>
      <c r="R75" s="292"/>
    </row>
    <row r="76" spans="1:25" ht="17.100000000000001" customHeight="1" x14ac:dyDescent="0.25">
      <c r="B76" s="60"/>
      <c r="C76" s="82" t="str">
        <f>Texte!A488</f>
        <v>Getreidezulage</v>
      </c>
      <c r="D76" s="349"/>
      <c r="E76" s="349"/>
      <c r="F76" s="349"/>
      <c r="G76" s="349"/>
      <c r="H76" s="349"/>
      <c r="I76" s="349"/>
      <c r="J76" s="349"/>
      <c r="K76" s="227"/>
      <c r="L76" s="20" t="s">
        <v>137</v>
      </c>
      <c r="M76" s="381">
        <v>120</v>
      </c>
      <c r="N76" s="20" t="s">
        <v>138</v>
      </c>
      <c r="O76" s="77">
        <f t="shared" ref="O76" si="4">K76*M76</f>
        <v>0</v>
      </c>
      <c r="P76" s="197" t="s">
        <v>479</v>
      </c>
      <c r="Q76" s="200"/>
      <c r="R76" s="292"/>
    </row>
    <row r="77" spans="1:25" ht="17.100000000000001" customHeight="1" x14ac:dyDescent="0.25">
      <c r="B77" s="60"/>
      <c r="C77" s="15" t="str">
        <f>Texte!A480</f>
        <v>keine Beiträge werden ausgerichtet für Ackerschonstreifen</v>
      </c>
      <c r="D77" s="15"/>
      <c r="E77" s="10"/>
      <c r="F77" s="10"/>
      <c r="G77" s="10"/>
      <c r="H77" s="10"/>
      <c r="I77" s="10"/>
      <c r="J77" s="10"/>
      <c r="K77" s="10"/>
      <c r="L77" s="36"/>
      <c r="M77" s="36"/>
      <c r="N77" s="20"/>
      <c r="O77" s="41"/>
      <c r="P77" s="199"/>
      <c r="Q77" s="200"/>
      <c r="R77" s="292"/>
    </row>
    <row r="78" spans="1:25" ht="17.100000000000001" customHeight="1" x14ac:dyDescent="0.25">
      <c r="B78" s="60"/>
      <c r="C78" s="15" t="str">
        <f>Texte!A489</f>
        <v>*Der genaue Beitrag errechnet sich jedes Jahr aus den für die Zulage bewilligten Mitteln und der zur Zulage berechtigenden Getreidefläche</v>
      </c>
      <c r="D78" s="15"/>
      <c r="E78" s="10"/>
      <c r="F78" s="10"/>
      <c r="G78" s="10"/>
      <c r="H78" s="10"/>
      <c r="I78" s="10"/>
      <c r="J78" s="10"/>
      <c r="K78" s="10"/>
      <c r="L78" s="36"/>
      <c r="M78" s="36"/>
      <c r="N78" s="20"/>
      <c r="O78" s="41"/>
      <c r="P78" s="199"/>
      <c r="Q78" s="200"/>
      <c r="R78" s="292"/>
    </row>
    <row r="79" spans="1:25" ht="30" customHeight="1" x14ac:dyDescent="0.25">
      <c r="B79" s="60"/>
      <c r="C79" s="467" t="str">
        <f>Texte!A152</f>
        <v>**Der Zusatzbeitrag wird ausgerichtet, wenn auch einer der folgenden Beiträge ausgerichtet wird: Beitrag für biologische Landwirtschaft, oder Beitrag für den Verzicht auf Fungizide und Insektizide. Er wird 2027 aufgehoben.</v>
      </c>
      <c r="D79" s="467"/>
      <c r="E79" s="467"/>
      <c r="F79" s="467"/>
      <c r="G79" s="467"/>
      <c r="H79" s="467"/>
      <c r="I79" s="467"/>
      <c r="J79" s="467"/>
      <c r="K79" s="467"/>
      <c r="L79" s="467"/>
      <c r="M79" s="467"/>
      <c r="N79" s="467"/>
      <c r="O79" s="467"/>
      <c r="P79" s="467"/>
      <c r="Q79" s="468"/>
      <c r="R79" s="292"/>
    </row>
    <row r="80" spans="1:25" ht="9" customHeight="1" x14ac:dyDescent="0.25">
      <c r="B80" s="60"/>
      <c r="C80" s="15"/>
      <c r="D80" s="15"/>
      <c r="E80" s="10"/>
      <c r="F80" s="10"/>
      <c r="G80" s="10"/>
      <c r="H80" s="10"/>
      <c r="I80" s="10"/>
      <c r="J80" s="10"/>
      <c r="K80" s="10"/>
      <c r="L80" s="36"/>
      <c r="M80" s="36"/>
      <c r="N80" s="20"/>
      <c r="O80" s="41"/>
      <c r="P80" s="199"/>
      <c r="Q80" s="200"/>
      <c r="R80" s="292"/>
    </row>
    <row r="81" spans="2:25" s="10" customFormat="1" ht="17.100000000000001" customHeight="1" x14ac:dyDescent="0.4">
      <c r="B81" s="116" t="str">
        <f>Texte!A96</f>
        <v>Total Beiträge für einzelne Kulturen</v>
      </c>
      <c r="C81" s="15"/>
      <c r="D81" s="15"/>
      <c r="E81" s="15"/>
      <c r="F81" s="15"/>
      <c r="G81" s="15"/>
      <c r="H81" s="15"/>
      <c r="I81" s="15"/>
      <c r="J81" s="15"/>
      <c r="K81" s="15"/>
      <c r="L81" s="15"/>
      <c r="M81" s="15"/>
      <c r="N81" s="15"/>
      <c r="O81" s="15"/>
      <c r="P81" s="15"/>
      <c r="Q81" s="144">
        <f>SUM(O69:O76)</f>
        <v>0</v>
      </c>
      <c r="R81" s="290"/>
      <c r="S81" s="268"/>
      <c r="T81" s="268"/>
      <c r="U81" s="268"/>
      <c r="V81" s="268"/>
      <c r="W81" s="268"/>
      <c r="X81" s="268"/>
      <c r="Y81" s="268"/>
    </row>
    <row r="82" spans="2:25" s="10" customFormat="1" ht="6" customHeight="1" x14ac:dyDescent="0.25">
      <c r="B82" s="61"/>
      <c r="C82" s="62"/>
      <c r="D82" s="62"/>
      <c r="E82" s="62"/>
      <c r="F82" s="62"/>
      <c r="G82" s="62"/>
      <c r="H82" s="62"/>
      <c r="I82" s="62"/>
      <c r="J82" s="62"/>
      <c r="K82" s="62"/>
      <c r="L82" s="62"/>
      <c r="M82" s="62"/>
      <c r="N82" s="62"/>
      <c r="O82" s="62"/>
      <c r="P82" s="62"/>
      <c r="Q82" s="65"/>
      <c r="R82" s="149"/>
      <c r="S82" s="268"/>
      <c r="T82" s="268"/>
      <c r="U82" s="268"/>
      <c r="V82" s="268"/>
      <c r="W82" s="268"/>
      <c r="X82" s="268"/>
      <c r="Y82" s="268"/>
    </row>
    <row r="83" spans="2:25" ht="49.95" customHeight="1" x14ac:dyDescent="0.25">
      <c r="C83" s="443" t="str">
        <f>Texte!A327</f>
        <v>Stand gemäss Verordnungspaket vom Oktober 2025.
AGRIDEA lehnt jede Haftung und Gewährleistung ab, die aus Berechnungen mit diesem Instrument abgeleitet werden.
Version 4.11</v>
      </c>
      <c r="D83" s="444"/>
      <c r="E83" s="444"/>
      <c r="F83" s="444"/>
      <c r="G83" s="444"/>
      <c r="H83" s="444"/>
      <c r="I83" s="444"/>
      <c r="J83" s="444"/>
      <c r="K83" s="444"/>
      <c r="L83" s="444"/>
      <c r="M83" s="444"/>
      <c r="N83" s="444"/>
      <c r="O83" s="444"/>
      <c r="P83" s="444"/>
      <c r="Q83" s="444"/>
      <c r="R83" s="293"/>
    </row>
    <row r="84" spans="2:25" s="10" customFormat="1" ht="17.100000000000001" customHeight="1" x14ac:dyDescent="0.25">
      <c r="B84"/>
      <c r="C84"/>
      <c r="D84"/>
      <c r="E84"/>
      <c r="F84"/>
      <c r="G84"/>
      <c r="H84"/>
      <c r="I84"/>
      <c r="J84"/>
      <c r="K84"/>
      <c r="L84"/>
      <c r="M84"/>
      <c r="N84"/>
      <c r="O84"/>
      <c r="P84"/>
      <c r="Q84"/>
      <c r="R84" s="267"/>
      <c r="S84" s="268"/>
      <c r="T84" s="268"/>
      <c r="U84" s="268"/>
      <c r="V84" s="268"/>
      <c r="W84" s="268"/>
      <c r="X84" s="268"/>
      <c r="Y84" s="268"/>
    </row>
    <row r="85" spans="2:25" s="10" customFormat="1" ht="17.100000000000001" customHeight="1" x14ac:dyDescent="0.25">
      <c r="B85"/>
      <c r="C85"/>
      <c r="D85"/>
      <c r="E85"/>
      <c r="F85"/>
      <c r="G85"/>
      <c r="H85"/>
      <c r="I85"/>
      <c r="J85"/>
      <c r="K85"/>
      <c r="L85"/>
      <c r="M85"/>
      <c r="N85"/>
      <c r="O85"/>
      <c r="P85"/>
      <c r="Q85"/>
      <c r="R85" s="267"/>
      <c r="S85" s="268"/>
      <c r="T85" s="268"/>
      <c r="U85" s="268"/>
      <c r="V85" s="268"/>
      <c r="W85" s="268"/>
      <c r="X85" s="268"/>
      <c r="Y85" s="268"/>
    </row>
    <row r="86" spans="2:25" s="10" customFormat="1" ht="17.100000000000001" customHeight="1" x14ac:dyDescent="0.25">
      <c r="B86"/>
      <c r="C86"/>
      <c r="D86"/>
      <c r="E86"/>
      <c r="F86"/>
      <c r="G86"/>
      <c r="H86"/>
      <c r="I86"/>
      <c r="J86"/>
      <c r="K86"/>
      <c r="L86"/>
      <c r="M86"/>
      <c r="N86"/>
      <c r="O86"/>
      <c r="P86"/>
      <c r="Q86"/>
      <c r="R86" s="267"/>
      <c r="S86" s="268"/>
      <c r="T86" s="268"/>
      <c r="U86" s="268"/>
      <c r="V86" s="268"/>
      <c r="W86" s="268"/>
      <c r="X86" s="268"/>
      <c r="Y86" s="268"/>
    </row>
    <row r="87" spans="2:25" s="10" customFormat="1" ht="17.100000000000001" customHeight="1" x14ac:dyDescent="0.25">
      <c r="B87"/>
      <c r="C87"/>
      <c r="D87"/>
      <c r="E87"/>
      <c r="F87"/>
      <c r="G87"/>
      <c r="H87"/>
      <c r="I87"/>
      <c r="J87"/>
      <c r="K87"/>
      <c r="L87"/>
      <c r="M87"/>
      <c r="N87"/>
      <c r="O87"/>
      <c r="P87"/>
      <c r="Q87"/>
      <c r="R87" s="267"/>
      <c r="S87" s="268"/>
      <c r="T87" s="268"/>
      <c r="U87" s="268"/>
      <c r="V87" s="268"/>
      <c r="W87" s="268"/>
      <c r="X87" s="268"/>
      <c r="Y87" s="268"/>
    </row>
    <row r="88" spans="2:25" s="10" customFormat="1" ht="17.100000000000001" customHeight="1" x14ac:dyDescent="0.25">
      <c r="B88"/>
      <c r="C88"/>
      <c r="D88"/>
      <c r="E88"/>
      <c r="F88"/>
      <c r="G88"/>
      <c r="H88"/>
      <c r="I88"/>
      <c r="J88"/>
      <c r="K88"/>
      <c r="L88"/>
      <c r="M88"/>
      <c r="N88"/>
      <c r="O88"/>
      <c r="P88"/>
      <c r="Q88"/>
      <c r="R88" s="267"/>
      <c r="S88" s="268"/>
      <c r="T88" s="268"/>
      <c r="U88" s="268"/>
      <c r="V88" s="268"/>
      <c r="W88" s="268"/>
      <c r="X88" s="268"/>
      <c r="Y88" s="268"/>
    </row>
    <row r="89" spans="2:25" s="10" customFormat="1" ht="17.100000000000001" customHeight="1" x14ac:dyDescent="0.25">
      <c r="B89"/>
      <c r="C89"/>
      <c r="D89"/>
      <c r="E89"/>
      <c r="F89"/>
      <c r="G89"/>
      <c r="H89"/>
      <c r="I89"/>
      <c r="J89"/>
      <c r="K89"/>
      <c r="L89"/>
      <c r="M89"/>
      <c r="N89"/>
      <c r="O89"/>
      <c r="P89"/>
      <c r="Q89"/>
      <c r="R89" s="267"/>
      <c r="S89" s="268"/>
      <c r="T89" s="268"/>
      <c r="U89" s="268"/>
      <c r="V89" s="268"/>
      <c r="W89" s="268"/>
      <c r="X89" s="268"/>
      <c r="Y89" s="268"/>
    </row>
    <row r="90" spans="2:25" s="10" customFormat="1" ht="17.100000000000001" customHeight="1" x14ac:dyDescent="0.25">
      <c r="B90"/>
      <c r="C90"/>
      <c r="D90"/>
      <c r="E90"/>
      <c r="F90"/>
      <c r="G90"/>
      <c r="H90"/>
      <c r="I90"/>
      <c r="J90"/>
      <c r="K90"/>
      <c r="L90"/>
      <c r="M90"/>
      <c r="N90"/>
      <c r="O90"/>
      <c r="P90"/>
      <c r="Q90"/>
      <c r="R90" s="267"/>
      <c r="S90" s="268"/>
      <c r="T90" s="268"/>
      <c r="U90" s="268"/>
      <c r="V90" s="268"/>
      <c r="W90" s="268"/>
      <c r="X90" s="268"/>
      <c r="Y90" s="268"/>
    </row>
    <row r="91" spans="2:25" s="10" customFormat="1" ht="17.100000000000001" customHeight="1" x14ac:dyDescent="0.25">
      <c r="B91"/>
      <c r="C91"/>
      <c r="D91"/>
      <c r="E91"/>
      <c r="F91"/>
      <c r="G91"/>
      <c r="H91"/>
      <c r="I91"/>
      <c r="J91"/>
      <c r="K91"/>
      <c r="L91"/>
      <c r="M91"/>
      <c r="N91"/>
      <c r="O91"/>
      <c r="P91"/>
      <c r="Q91"/>
      <c r="R91" s="267"/>
      <c r="S91" s="268"/>
      <c r="T91" s="268"/>
      <c r="U91" s="268"/>
      <c r="V91" s="268"/>
      <c r="W91" s="268"/>
      <c r="X91" s="268"/>
      <c r="Y91" s="268"/>
    </row>
    <row r="92" spans="2:25" s="10" customFormat="1" ht="17.100000000000001" customHeight="1" x14ac:dyDescent="0.25">
      <c r="B92"/>
      <c r="C92"/>
      <c r="D92"/>
      <c r="E92"/>
      <c r="F92"/>
      <c r="G92"/>
      <c r="H92"/>
      <c r="I92"/>
      <c r="J92"/>
      <c r="K92"/>
      <c r="L92"/>
      <c r="M92"/>
      <c r="N92"/>
      <c r="O92"/>
      <c r="P92"/>
      <c r="Q92"/>
      <c r="R92" s="267"/>
      <c r="S92" s="268"/>
      <c r="T92" s="268"/>
      <c r="U92" s="268"/>
      <c r="V92" s="268"/>
      <c r="W92" s="268"/>
      <c r="X92" s="268"/>
      <c r="Y92" s="268"/>
    </row>
    <row r="93" spans="2:25" s="10" customFormat="1" ht="17.100000000000001" customHeight="1" x14ac:dyDescent="0.25">
      <c r="B93"/>
      <c r="C93"/>
      <c r="D93"/>
      <c r="E93"/>
      <c r="F93"/>
      <c r="G93"/>
      <c r="H93"/>
      <c r="I93"/>
      <c r="J93"/>
      <c r="K93"/>
      <c r="L93"/>
      <c r="M93"/>
      <c r="N93"/>
      <c r="O93"/>
      <c r="P93"/>
      <c r="Q93"/>
      <c r="R93" s="267"/>
      <c r="S93" s="268"/>
      <c r="T93" s="268"/>
      <c r="U93" s="268"/>
      <c r="V93" s="268"/>
      <c r="W93" s="268"/>
      <c r="X93" s="268"/>
      <c r="Y93" s="268"/>
    </row>
    <row r="94" spans="2:25" s="10" customFormat="1" ht="17.100000000000001" customHeight="1" x14ac:dyDescent="0.25">
      <c r="B94"/>
      <c r="C94"/>
      <c r="D94"/>
      <c r="E94"/>
      <c r="F94"/>
      <c r="G94"/>
      <c r="H94"/>
      <c r="I94"/>
      <c r="J94"/>
      <c r="K94"/>
      <c r="L94"/>
      <c r="M94"/>
      <c r="N94"/>
      <c r="O94"/>
      <c r="P94"/>
      <c r="Q94"/>
      <c r="R94" s="267"/>
      <c r="S94" s="268"/>
      <c r="T94" s="268"/>
      <c r="U94" s="268"/>
      <c r="V94" s="268"/>
      <c r="W94" s="268"/>
      <c r="X94" s="268"/>
      <c r="Y94" s="268"/>
    </row>
    <row r="95" spans="2:25" s="10" customFormat="1" ht="17.100000000000001" customHeight="1" x14ac:dyDescent="0.25">
      <c r="B95"/>
      <c r="C95"/>
      <c r="D95"/>
      <c r="E95"/>
      <c r="F95"/>
      <c r="G95"/>
      <c r="H95"/>
      <c r="I95"/>
      <c r="J95"/>
      <c r="K95"/>
      <c r="L95"/>
      <c r="M95"/>
      <c r="N95"/>
      <c r="O95"/>
      <c r="P95"/>
      <c r="Q95"/>
      <c r="R95" s="267"/>
      <c r="S95" s="268"/>
      <c r="T95" s="268"/>
      <c r="U95" s="268"/>
      <c r="V95" s="268"/>
      <c r="W95" s="268"/>
      <c r="X95" s="268"/>
      <c r="Y95" s="268"/>
    </row>
    <row r="96" spans="2:25" s="10" customFormat="1" ht="17.100000000000001" customHeight="1" x14ac:dyDescent="0.25">
      <c r="B96"/>
      <c r="C96"/>
      <c r="D96"/>
      <c r="E96"/>
      <c r="F96"/>
      <c r="G96"/>
      <c r="H96"/>
      <c r="I96"/>
      <c r="J96"/>
      <c r="K96"/>
      <c r="L96"/>
      <c r="M96"/>
      <c r="N96"/>
      <c r="O96"/>
      <c r="P96"/>
      <c r="Q96"/>
      <c r="R96" s="267"/>
      <c r="S96" s="268"/>
      <c r="T96" s="268"/>
      <c r="U96" s="268"/>
      <c r="V96" s="268"/>
      <c r="W96" s="268"/>
      <c r="X96" s="268"/>
      <c r="Y96" s="268"/>
    </row>
    <row r="97" spans="2:25" s="10" customFormat="1" ht="17.100000000000001" customHeight="1" x14ac:dyDescent="0.25">
      <c r="B97"/>
      <c r="C97"/>
      <c r="D97"/>
      <c r="E97"/>
      <c r="F97"/>
      <c r="G97"/>
      <c r="H97"/>
      <c r="I97"/>
      <c r="J97"/>
      <c r="K97"/>
      <c r="L97"/>
      <c r="M97"/>
      <c r="N97"/>
      <c r="O97"/>
      <c r="P97"/>
      <c r="Q97"/>
      <c r="R97" s="267"/>
      <c r="S97" s="268"/>
      <c r="T97" s="268"/>
      <c r="U97" s="268"/>
      <c r="V97" s="268"/>
      <c r="W97" s="268"/>
      <c r="X97" s="268"/>
      <c r="Y97" s="268"/>
    </row>
    <row r="98" spans="2:25" s="10" customFormat="1" ht="17.100000000000001" customHeight="1" x14ac:dyDescent="0.25">
      <c r="B98"/>
      <c r="C98"/>
      <c r="D98"/>
      <c r="E98"/>
      <c r="F98"/>
      <c r="G98"/>
      <c r="H98"/>
      <c r="I98"/>
      <c r="J98"/>
      <c r="K98"/>
      <c r="L98"/>
      <c r="M98"/>
      <c r="N98"/>
      <c r="O98"/>
      <c r="P98"/>
      <c r="Q98"/>
      <c r="R98" s="267"/>
      <c r="S98" s="268"/>
      <c r="T98" s="268"/>
      <c r="U98" s="268"/>
      <c r="V98" s="268"/>
      <c r="W98" s="268"/>
      <c r="X98" s="268"/>
      <c r="Y98" s="268"/>
    </row>
    <row r="99" spans="2:25" s="10" customFormat="1" ht="17.100000000000001" customHeight="1" x14ac:dyDescent="0.25">
      <c r="B99"/>
      <c r="C99"/>
      <c r="D99"/>
      <c r="E99"/>
      <c r="F99"/>
      <c r="G99"/>
      <c r="H99"/>
      <c r="I99"/>
      <c r="J99"/>
      <c r="K99"/>
      <c r="L99"/>
      <c r="M99"/>
      <c r="N99"/>
      <c r="O99"/>
      <c r="P99"/>
      <c r="Q99"/>
      <c r="R99" s="267"/>
      <c r="S99" s="268"/>
      <c r="T99" s="268"/>
      <c r="U99" s="268"/>
      <c r="V99" s="268"/>
      <c r="W99" s="268"/>
      <c r="X99" s="268"/>
      <c r="Y99" s="268"/>
    </row>
    <row r="100" spans="2:25" s="10" customFormat="1" ht="17.100000000000001" customHeight="1" x14ac:dyDescent="0.25">
      <c r="B100"/>
      <c r="C100"/>
      <c r="D100"/>
      <c r="E100"/>
      <c r="F100"/>
      <c r="G100"/>
      <c r="H100"/>
      <c r="I100"/>
      <c r="J100"/>
      <c r="K100"/>
      <c r="L100"/>
      <c r="M100"/>
      <c r="N100"/>
      <c r="O100"/>
      <c r="P100"/>
      <c r="Q100"/>
      <c r="R100" s="267"/>
      <c r="S100" s="268"/>
      <c r="T100" s="268"/>
      <c r="U100" s="268"/>
      <c r="V100" s="268"/>
      <c r="W100" s="268"/>
      <c r="X100" s="268"/>
      <c r="Y100" s="268"/>
    </row>
    <row r="101" spans="2:25" s="10" customFormat="1" ht="17.100000000000001" customHeight="1" x14ac:dyDescent="0.2">
      <c r="R101" s="268"/>
      <c r="S101" s="268"/>
      <c r="T101" s="268"/>
      <c r="U101" s="268"/>
      <c r="V101" s="268"/>
      <c r="W101" s="268"/>
      <c r="X101" s="268"/>
      <c r="Y101" s="268"/>
    </row>
    <row r="102" spans="2:25" s="10" customFormat="1" ht="14.1" customHeight="1" x14ac:dyDescent="0.2">
      <c r="R102" s="268"/>
      <c r="S102" s="268"/>
      <c r="T102" s="268"/>
      <c r="U102" s="268"/>
      <c r="V102" s="268"/>
      <c r="W102" s="268"/>
      <c r="X102" s="268"/>
      <c r="Y102" s="268"/>
    </row>
    <row r="103" spans="2:25" ht="14.1" customHeight="1" x14ac:dyDescent="0.25">
      <c r="B103" s="2"/>
      <c r="C103" s="2"/>
      <c r="D103" s="2"/>
      <c r="E103" s="2"/>
      <c r="F103" s="2"/>
      <c r="G103" s="2"/>
      <c r="H103" s="2"/>
      <c r="I103" s="2"/>
      <c r="J103" s="2"/>
      <c r="K103" s="2"/>
      <c r="L103" s="2"/>
      <c r="M103" s="2"/>
      <c r="N103" s="2"/>
      <c r="O103" s="2"/>
      <c r="P103" s="2"/>
      <c r="Q103" s="2"/>
      <c r="R103" s="149"/>
    </row>
    <row r="104" spans="2:25" ht="14.1" customHeight="1" x14ac:dyDescent="0.25">
      <c r="B104" s="2"/>
      <c r="C104" s="2"/>
      <c r="D104" s="2"/>
      <c r="E104" s="2"/>
      <c r="F104" s="2"/>
      <c r="G104" s="2"/>
      <c r="H104" s="2"/>
      <c r="I104" s="2"/>
      <c r="J104" s="2"/>
      <c r="K104" s="2"/>
      <c r="L104" s="2"/>
      <c r="M104" s="2"/>
      <c r="N104" s="2"/>
      <c r="O104" s="2"/>
      <c r="P104" s="2"/>
      <c r="Q104" s="2"/>
      <c r="R104" s="149"/>
    </row>
    <row r="105" spans="2:25" ht="14.1" customHeight="1" x14ac:dyDescent="0.25">
      <c r="B105" s="2"/>
      <c r="C105" s="2"/>
      <c r="D105" s="2"/>
      <c r="E105" s="2"/>
      <c r="F105" s="2"/>
      <c r="G105" s="2"/>
      <c r="H105" s="2"/>
      <c r="I105" s="2"/>
      <c r="J105" s="2"/>
      <c r="K105" s="2"/>
      <c r="L105" s="2"/>
      <c r="M105" s="2"/>
      <c r="N105" s="2"/>
      <c r="O105" s="2"/>
      <c r="P105" s="2"/>
      <c r="Q105" s="2"/>
      <c r="R105" s="149"/>
    </row>
    <row r="106" spans="2:25" ht="14.1" customHeight="1" x14ac:dyDescent="0.25">
      <c r="B106" s="2"/>
      <c r="C106" s="2"/>
      <c r="D106" s="2"/>
      <c r="E106" s="2"/>
      <c r="F106" s="2"/>
      <c r="G106" s="2"/>
      <c r="H106" s="2"/>
      <c r="I106" s="2"/>
      <c r="J106" s="2"/>
      <c r="K106" s="2"/>
      <c r="L106" s="2"/>
      <c r="M106" s="2"/>
      <c r="N106" s="2"/>
      <c r="O106" s="2"/>
      <c r="P106" s="2"/>
      <c r="Q106" s="2"/>
      <c r="R106" s="149"/>
    </row>
    <row r="107" spans="2:25" ht="14.1" customHeight="1" x14ac:dyDescent="0.25">
      <c r="B107" s="2"/>
      <c r="C107" s="2"/>
      <c r="D107" s="2"/>
      <c r="E107" s="2"/>
      <c r="F107" s="2"/>
      <c r="G107" s="2"/>
      <c r="H107" s="2"/>
      <c r="I107" s="2"/>
      <c r="J107" s="2"/>
      <c r="K107" s="2"/>
      <c r="L107" s="2"/>
      <c r="M107" s="2"/>
      <c r="N107" s="2"/>
      <c r="O107" s="2"/>
      <c r="P107" s="2"/>
      <c r="Q107" s="2"/>
      <c r="R107" s="149"/>
    </row>
    <row r="108" spans="2:25" ht="14.1" customHeight="1" x14ac:dyDescent="0.25">
      <c r="B108" s="2"/>
      <c r="C108" s="2"/>
      <c r="D108" s="2"/>
      <c r="E108" s="2"/>
      <c r="F108" s="2"/>
      <c r="G108" s="2"/>
      <c r="H108" s="2"/>
      <c r="I108" s="2"/>
      <c r="J108" s="2"/>
      <c r="K108" s="2"/>
      <c r="L108" s="2"/>
      <c r="M108" s="2"/>
      <c r="N108" s="2"/>
      <c r="O108" s="2"/>
      <c r="P108" s="2"/>
      <c r="Q108" s="2"/>
      <c r="R108" s="149"/>
    </row>
    <row r="109" spans="2:25" ht="14.1" customHeight="1" x14ac:dyDescent="0.25">
      <c r="B109" s="2"/>
      <c r="C109" s="2"/>
      <c r="D109" s="2"/>
      <c r="E109" s="2"/>
      <c r="F109" s="2"/>
      <c r="G109" s="2"/>
      <c r="H109" s="2"/>
      <c r="I109" s="2"/>
      <c r="J109" s="2"/>
      <c r="K109" s="2"/>
      <c r="L109" s="2"/>
      <c r="M109" s="2"/>
      <c r="N109" s="2"/>
      <c r="O109" s="2"/>
      <c r="P109" s="2"/>
      <c r="Q109" s="2"/>
      <c r="R109" s="149"/>
    </row>
    <row r="110" spans="2:25" ht="14.1" customHeight="1" x14ac:dyDescent="0.25">
      <c r="B110" s="2"/>
      <c r="C110" s="2"/>
      <c r="D110" s="2"/>
      <c r="E110" s="2"/>
      <c r="F110" s="2"/>
      <c r="G110" s="2"/>
      <c r="H110" s="2"/>
      <c r="I110" s="2"/>
      <c r="J110" s="2"/>
      <c r="K110" s="2"/>
      <c r="L110" s="2"/>
      <c r="M110" s="2"/>
      <c r="N110" s="2"/>
      <c r="O110" s="2"/>
      <c r="P110" s="2"/>
      <c r="Q110" s="2"/>
      <c r="R110" s="149"/>
    </row>
    <row r="111" spans="2:25" ht="14.1" customHeight="1" x14ac:dyDescent="0.25">
      <c r="B111" s="2"/>
      <c r="C111" s="2"/>
      <c r="D111" s="2"/>
      <c r="E111" s="2"/>
      <c r="F111" s="2"/>
      <c r="G111" s="2"/>
      <c r="H111" s="2"/>
      <c r="I111" s="2"/>
      <c r="J111" s="2"/>
      <c r="K111" s="2"/>
      <c r="L111" s="2"/>
      <c r="M111" s="2"/>
      <c r="N111" s="2"/>
      <c r="O111" s="2"/>
      <c r="P111" s="2"/>
      <c r="Q111" s="2"/>
      <c r="R111" s="149"/>
    </row>
    <row r="112" spans="2:25" ht="14.1" customHeight="1" x14ac:dyDescent="0.25">
      <c r="B112" s="2"/>
      <c r="C112" s="2"/>
      <c r="D112" s="2"/>
      <c r="E112" s="2"/>
      <c r="F112" s="2"/>
      <c r="G112" s="2"/>
      <c r="H112" s="2"/>
      <c r="I112" s="2"/>
      <c r="J112" s="2"/>
      <c r="K112" s="2"/>
      <c r="L112" s="2"/>
      <c r="M112" s="2"/>
      <c r="N112" s="2"/>
      <c r="O112" s="2"/>
      <c r="P112" s="2"/>
      <c r="Q112" s="2"/>
      <c r="R112" s="149"/>
    </row>
    <row r="113" spans="2:18" ht="14.1" customHeight="1" x14ac:dyDescent="0.25">
      <c r="B113" s="2"/>
      <c r="C113" s="2"/>
      <c r="D113" s="2"/>
      <c r="E113" s="2"/>
      <c r="F113" s="2"/>
      <c r="G113" s="2"/>
      <c r="H113" s="2"/>
      <c r="I113" s="2"/>
      <c r="J113" s="2"/>
      <c r="K113" s="2"/>
      <c r="L113" s="2"/>
      <c r="M113" s="2"/>
      <c r="N113" s="2"/>
      <c r="O113" s="2"/>
      <c r="P113" s="2"/>
      <c r="Q113" s="2"/>
      <c r="R113" s="149"/>
    </row>
    <row r="114" spans="2:18" ht="14.1" customHeight="1" x14ac:dyDescent="0.25">
      <c r="B114" s="2"/>
      <c r="C114" s="2"/>
      <c r="D114" s="2"/>
      <c r="E114" s="2"/>
      <c r="F114" s="2"/>
      <c r="G114" s="2"/>
      <c r="H114" s="2"/>
      <c r="I114" s="2"/>
      <c r="J114" s="2"/>
      <c r="K114" s="2"/>
      <c r="L114" s="2"/>
      <c r="M114" s="2"/>
      <c r="N114" s="2"/>
      <c r="O114" s="2"/>
      <c r="P114" s="2"/>
      <c r="Q114" s="2"/>
      <c r="R114" s="149"/>
    </row>
    <row r="115" spans="2:18" ht="14.1" customHeight="1" x14ac:dyDescent="0.25">
      <c r="B115" s="2"/>
      <c r="C115" s="2"/>
      <c r="D115" s="2"/>
      <c r="E115" s="2"/>
      <c r="F115" s="2"/>
      <c r="G115" s="2"/>
      <c r="H115" s="2"/>
      <c r="I115" s="2"/>
      <c r="J115" s="2"/>
      <c r="K115" s="2"/>
      <c r="L115" s="2"/>
      <c r="M115" s="2"/>
      <c r="N115" s="2"/>
      <c r="O115" s="2"/>
      <c r="P115" s="2"/>
      <c r="Q115" s="2"/>
      <c r="R115" s="149"/>
    </row>
    <row r="116" spans="2:18" ht="14.1" customHeight="1" x14ac:dyDescent="0.25">
      <c r="B116" s="2"/>
      <c r="C116" s="2"/>
      <c r="D116" s="2"/>
      <c r="E116" s="2"/>
      <c r="F116" s="2"/>
      <c r="G116" s="2"/>
      <c r="H116" s="2"/>
      <c r="I116" s="2"/>
      <c r="J116" s="2"/>
      <c r="K116" s="2"/>
      <c r="L116" s="2"/>
      <c r="M116" s="2"/>
      <c r="N116" s="2"/>
      <c r="O116" s="2"/>
      <c r="P116" s="2"/>
      <c r="Q116" s="2"/>
      <c r="R116" s="149"/>
    </row>
    <row r="117" spans="2:18" ht="14.1" customHeight="1" x14ac:dyDescent="0.25">
      <c r="B117" s="2"/>
      <c r="C117" s="2"/>
      <c r="D117" s="2"/>
      <c r="E117" s="2"/>
      <c r="F117" s="2"/>
      <c r="G117" s="2"/>
      <c r="H117" s="2"/>
      <c r="I117" s="2"/>
      <c r="J117" s="2"/>
      <c r="K117" s="2"/>
      <c r="L117" s="2"/>
      <c r="M117" s="2"/>
      <c r="N117" s="2"/>
      <c r="O117" s="2"/>
      <c r="P117" s="2"/>
      <c r="Q117" s="2"/>
      <c r="R117" s="149"/>
    </row>
    <row r="118" spans="2:18" ht="14.1" customHeight="1" x14ac:dyDescent="0.25">
      <c r="B118" s="2"/>
      <c r="C118" s="2"/>
      <c r="D118" s="2"/>
      <c r="E118" s="2"/>
      <c r="F118" s="2"/>
      <c r="G118" s="2"/>
      <c r="H118" s="2"/>
      <c r="I118" s="2"/>
      <c r="J118" s="2"/>
      <c r="K118" s="2"/>
      <c r="L118" s="2"/>
      <c r="M118" s="2"/>
      <c r="N118" s="2"/>
      <c r="O118" s="2"/>
      <c r="P118" s="2"/>
      <c r="Q118" s="2"/>
      <c r="R118" s="149"/>
    </row>
    <row r="119" spans="2:18" ht="14.1" customHeight="1" x14ac:dyDescent="0.25">
      <c r="B119" s="2"/>
      <c r="C119" s="2"/>
      <c r="D119" s="2"/>
      <c r="E119" s="2"/>
      <c r="F119" s="2"/>
      <c r="G119" s="2"/>
      <c r="H119" s="2"/>
      <c r="I119" s="2"/>
      <c r="J119" s="2"/>
      <c r="K119" s="2"/>
      <c r="L119" s="2"/>
      <c r="M119" s="2"/>
      <c r="N119" s="2"/>
      <c r="O119" s="2"/>
      <c r="P119" s="2"/>
      <c r="Q119" s="2"/>
      <c r="R119" s="149"/>
    </row>
    <row r="120" spans="2:18" ht="14.1" customHeight="1" x14ac:dyDescent="0.25">
      <c r="B120" s="2"/>
      <c r="C120" s="2"/>
      <c r="D120" s="2"/>
      <c r="E120" s="2"/>
      <c r="F120" s="2"/>
      <c r="G120" s="2"/>
      <c r="H120" s="2"/>
      <c r="I120" s="2"/>
      <c r="J120" s="2"/>
      <c r="K120" s="2"/>
      <c r="L120" s="2"/>
      <c r="M120" s="2"/>
      <c r="N120" s="2"/>
      <c r="O120" s="2"/>
      <c r="P120" s="2"/>
      <c r="Q120" s="2"/>
      <c r="R120" s="149"/>
    </row>
    <row r="121" spans="2:18" ht="14.1" customHeight="1" x14ac:dyDescent="0.25">
      <c r="B121" s="2"/>
      <c r="C121" s="2"/>
      <c r="D121" s="2"/>
      <c r="E121" s="2"/>
      <c r="F121" s="2"/>
      <c r="G121" s="2"/>
      <c r="H121" s="2"/>
      <c r="I121" s="2"/>
      <c r="J121" s="2"/>
      <c r="K121" s="2"/>
      <c r="L121" s="2"/>
      <c r="M121" s="2"/>
      <c r="N121" s="2"/>
      <c r="O121" s="2"/>
      <c r="P121" s="2"/>
      <c r="Q121" s="2"/>
      <c r="R121" s="149"/>
    </row>
    <row r="122" spans="2:18" ht="14.1" customHeight="1" x14ac:dyDescent="0.25">
      <c r="B122" s="2"/>
      <c r="C122" s="2"/>
      <c r="D122" s="2"/>
      <c r="E122" s="2"/>
      <c r="F122" s="2"/>
      <c r="G122" s="2"/>
      <c r="H122" s="2"/>
      <c r="I122" s="2"/>
      <c r="J122" s="2"/>
      <c r="K122" s="2"/>
      <c r="L122" s="2"/>
      <c r="M122" s="2"/>
      <c r="N122" s="2"/>
      <c r="O122" s="2"/>
      <c r="P122" s="2"/>
      <c r="Q122" s="2"/>
      <c r="R122" s="149"/>
    </row>
    <row r="123" spans="2:18" ht="14.1" customHeight="1" x14ac:dyDescent="0.25">
      <c r="B123" s="2"/>
      <c r="C123" s="2"/>
      <c r="D123" s="2"/>
      <c r="E123" s="2"/>
      <c r="F123" s="2"/>
      <c r="G123" s="2"/>
      <c r="H123" s="2"/>
      <c r="I123" s="2"/>
      <c r="J123" s="2"/>
      <c r="K123" s="2"/>
      <c r="L123" s="2"/>
      <c r="M123" s="2"/>
      <c r="N123" s="2"/>
      <c r="O123" s="2"/>
      <c r="P123" s="2"/>
      <c r="Q123" s="2"/>
      <c r="R123" s="149"/>
    </row>
    <row r="124" spans="2:18" ht="14.1" customHeight="1" x14ac:dyDescent="0.25">
      <c r="B124" s="2"/>
      <c r="C124" s="2"/>
      <c r="D124" s="2"/>
      <c r="E124" s="2"/>
      <c r="F124" s="2"/>
      <c r="G124" s="2"/>
      <c r="H124" s="2"/>
      <c r="I124" s="2"/>
      <c r="J124" s="2"/>
      <c r="K124" s="2"/>
      <c r="L124" s="2"/>
      <c r="M124" s="2"/>
      <c r="N124" s="2"/>
      <c r="O124" s="2"/>
      <c r="P124" s="2"/>
      <c r="Q124" s="2"/>
      <c r="R124" s="149"/>
    </row>
    <row r="125" spans="2:18" ht="14.1" customHeight="1" x14ac:dyDescent="0.25">
      <c r="B125" s="2"/>
      <c r="C125" s="2"/>
      <c r="D125" s="2"/>
      <c r="E125" s="2"/>
      <c r="F125" s="2"/>
      <c r="G125" s="2"/>
      <c r="H125" s="2"/>
      <c r="I125" s="2"/>
      <c r="J125" s="2"/>
      <c r="K125" s="2"/>
      <c r="L125" s="2"/>
      <c r="M125" s="2"/>
      <c r="N125" s="2"/>
      <c r="O125" s="2"/>
      <c r="P125" s="2"/>
      <c r="Q125" s="2"/>
      <c r="R125" s="149"/>
    </row>
    <row r="126" spans="2:18" ht="14.1" customHeight="1" x14ac:dyDescent="0.25">
      <c r="B126" s="2"/>
      <c r="C126" s="2"/>
      <c r="D126" s="2"/>
      <c r="E126" s="2"/>
      <c r="F126" s="2"/>
      <c r="G126" s="2"/>
      <c r="H126" s="2"/>
      <c r="I126" s="2"/>
      <c r="J126" s="2"/>
      <c r="K126" s="2"/>
      <c r="L126" s="2"/>
      <c r="M126" s="2"/>
      <c r="N126" s="2"/>
      <c r="O126" s="2"/>
      <c r="P126" s="2"/>
      <c r="Q126" s="2"/>
      <c r="R126" s="149"/>
    </row>
    <row r="127" spans="2:18" ht="14.1" customHeight="1" x14ac:dyDescent="0.25">
      <c r="B127" s="2"/>
      <c r="C127" s="2"/>
      <c r="D127" s="2"/>
      <c r="E127" s="2"/>
      <c r="F127" s="2"/>
      <c r="G127" s="2"/>
      <c r="H127" s="2"/>
      <c r="I127" s="2"/>
      <c r="J127" s="2"/>
      <c r="K127" s="2"/>
      <c r="L127" s="2"/>
      <c r="M127" s="2"/>
      <c r="N127" s="2"/>
      <c r="O127" s="2"/>
      <c r="P127" s="2"/>
      <c r="Q127" s="2"/>
      <c r="R127" s="149"/>
    </row>
    <row r="128" spans="2:18" ht="14.1" customHeight="1" x14ac:dyDescent="0.25">
      <c r="B128" s="2"/>
      <c r="C128" s="2"/>
      <c r="D128" s="2"/>
      <c r="E128" s="2"/>
      <c r="F128" s="2"/>
      <c r="G128" s="2"/>
      <c r="H128" s="2"/>
      <c r="I128" s="2"/>
      <c r="J128" s="2"/>
      <c r="K128" s="2"/>
      <c r="L128" s="2"/>
      <c r="M128" s="2"/>
      <c r="N128" s="2"/>
      <c r="O128" s="2"/>
      <c r="P128" s="2"/>
      <c r="Q128" s="2"/>
      <c r="R128" s="149"/>
    </row>
    <row r="129" spans="2:18" ht="14.1" customHeight="1" x14ac:dyDescent="0.25">
      <c r="B129" s="2"/>
      <c r="C129" s="2"/>
      <c r="D129" s="2"/>
      <c r="E129" s="2"/>
      <c r="F129" s="2"/>
      <c r="G129" s="2"/>
      <c r="H129" s="2"/>
      <c r="I129" s="2"/>
      <c r="J129" s="2"/>
      <c r="K129" s="2"/>
      <c r="L129" s="2"/>
      <c r="M129" s="2"/>
      <c r="N129" s="2"/>
      <c r="O129" s="2"/>
      <c r="P129" s="2"/>
      <c r="Q129" s="2"/>
      <c r="R129" s="149"/>
    </row>
    <row r="130" spans="2:18" ht="14.1" customHeight="1" x14ac:dyDescent="0.25">
      <c r="B130" s="2"/>
      <c r="C130" s="2"/>
      <c r="D130" s="2"/>
      <c r="E130" s="2"/>
      <c r="F130" s="2"/>
      <c r="G130" s="2"/>
      <c r="H130" s="2"/>
      <c r="I130" s="2"/>
      <c r="J130" s="2"/>
      <c r="K130" s="2"/>
      <c r="L130" s="2"/>
      <c r="M130" s="2"/>
      <c r="N130" s="2"/>
      <c r="O130" s="2"/>
      <c r="P130" s="2"/>
      <c r="Q130" s="2"/>
      <c r="R130" s="149"/>
    </row>
    <row r="131" spans="2:18" ht="14.1" customHeight="1" x14ac:dyDescent="0.25">
      <c r="B131" s="2"/>
      <c r="C131" s="2"/>
      <c r="D131" s="2"/>
      <c r="E131" s="2"/>
      <c r="F131" s="2"/>
      <c r="G131" s="2"/>
      <c r="H131" s="2"/>
      <c r="I131" s="2"/>
      <c r="J131" s="2"/>
      <c r="K131" s="2"/>
      <c r="L131" s="2"/>
      <c r="M131" s="2"/>
      <c r="N131" s="2"/>
      <c r="O131" s="2"/>
      <c r="P131" s="2"/>
      <c r="Q131" s="2"/>
      <c r="R131" s="149"/>
    </row>
    <row r="132" spans="2:18" ht="14.1" customHeight="1" x14ac:dyDescent="0.25">
      <c r="B132" s="2"/>
      <c r="C132" s="2"/>
      <c r="D132" s="2"/>
      <c r="E132" s="2"/>
      <c r="F132" s="2"/>
      <c r="G132" s="2"/>
      <c r="H132" s="2"/>
      <c r="I132" s="2"/>
      <c r="J132" s="2"/>
      <c r="K132" s="2"/>
      <c r="L132" s="2"/>
      <c r="M132" s="2"/>
      <c r="N132" s="2"/>
      <c r="O132" s="2"/>
      <c r="P132" s="2"/>
      <c r="Q132" s="2"/>
      <c r="R132" s="149"/>
    </row>
    <row r="133" spans="2:18" ht="14.1" customHeight="1" x14ac:dyDescent="0.25">
      <c r="B133" s="2"/>
      <c r="C133" s="2"/>
      <c r="D133" s="2"/>
      <c r="E133" s="2"/>
      <c r="F133" s="2"/>
      <c r="G133" s="2"/>
      <c r="H133" s="2"/>
      <c r="I133" s="2"/>
      <c r="J133" s="2"/>
      <c r="K133" s="2"/>
      <c r="L133" s="2"/>
      <c r="M133" s="2"/>
      <c r="N133" s="2"/>
      <c r="O133" s="2"/>
      <c r="P133" s="2"/>
      <c r="Q133" s="2"/>
      <c r="R133" s="149"/>
    </row>
    <row r="134" spans="2:18" ht="14.1" customHeight="1" x14ac:dyDescent="0.25">
      <c r="B134" s="2"/>
      <c r="C134" s="2"/>
      <c r="D134" s="2"/>
      <c r="E134" s="2"/>
      <c r="F134" s="2"/>
      <c r="G134" s="2"/>
      <c r="H134" s="2"/>
      <c r="I134" s="2"/>
      <c r="J134" s="2"/>
      <c r="K134" s="2"/>
      <c r="L134" s="2"/>
      <c r="M134" s="2"/>
      <c r="N134" s="2"/>
      <c r="O134" s="2"/>
      <c r="P134" s="2"/>
      <c r="Q134" s="2"/>
      <c r="R134" s="149"/>
    </row>
    <row r="135" spans="2:18" ht="14.1" customHeight="1" x14ac:dyDescent="0.25">
      <c r="B135" s="2"/>
      <c r="C135" s="2"/>
      <c r="D135" s="2"/>
      <c r="E135" s="2"/>
      <c r="F135" s="2"/>
      <c r="G135" s="2"/>
      <c r="H135" s="2"/>
      <c r="I135" s="2"/>
      <c r="J135" s="2"/>
      <c r="K135" s="2"/>
      <c r="L135" s="2"/>
      <c r="M135" s="2"/>
      <c r="N135" s="2"/>
      <c r="O135" s="2"/>
      <c r="P135" s="2"/>
      <c r="Q135" s="2"/>
      <c r="R135" s="149"/>
    </row>
    <row r="136" spans="2:18" ht="14.1" customHeight="1" x14ac:dyDescent="0.25">
      <c r="B136" s="2"/>
      <c r="C136" s="2"/>
      <c r="D136" s="2"/>
      <c r="E136" s="2"/>
      <c r="F136" s="2"/>
      <c r="G136" s="2"/>
      <c r="H136" s="2"/>
      <c r="I136" s="2"/>
      <c r="J136" s="2"/>
      <c r="K136" s="2"/>
      <c r="L136" s="2"/>
      <c r="M136" s="2"/>
      <c r="N136" s="2"/>
      <c r="O136" s="2"/>
      <c r="P136" s="2"/>
      <c r="Q136" s="2"/>
      <c r="R136" s="149"/>
    </row>
    <row r="137" spans="2:18" ht="14.1" customHeight="1" x14ac:dyDescent="0.25">
      <c r="B137" s="2"/>
      <c r="C137" s="2"/>
      <c r="D137" s="2"/>
      <c r="E137" s="2"/>
      <c r="F137" s="2"/>
      <c r="G137" s="2"/>
      <c r="H137" s="2"/>
      <c r="I137" s="2"/>
      <c r="J137" s="2"/>
      <c r="K137" s="2"/>
      <c r="L137" s="2"/>
      <c r="M137" s="2"/>
      <c r="N137" s="2"/>
      <c r="O137" s="2"/>
      <c r="P137" s="2"/>
      <c r="Q137" s="2"/>
      <c r="R137" s="149"/>
    </row>
    <row r="138" spans="2:18" ht="14.1" customHeight="1" x14ac:dyDescent="0.25">
      <c r="B138" s="2"/>
      <c r="C138" s="2"/>
      <c r="D138" s="2"/>
      <c r="E138" s="2"/>
      <c r="F138" s="2"/>
      <c r="G138" s="2"/>
      <c r="H138" s="2"/>
      <c r="I138" s="2"/>
      <c r="J138" s="2"/>
      <c r="K138" s="2"/>
      <c r="L138" s="2"/>
      <c r="M138" s="2"/>
      <c r="N138" s="2"/>
      <c r="O138" s="2"/>
      <c r="P138" s="2"/>
      <c r="Q138" s="2"/>
      <c r="R138" s="149"/>
    </row>
    <row r="139" spans="2:18" ht="14.1" customHeight="1" x14ac:dyDescent="0.25">
      <c r="B139" s="2"/>
      <c r="C139" s="2"/>
      <c r="D139" s="2"/>
      <c r="E139" s="2"/>
      <c r="F139" s="2"/>
      <c r="G139" s="2"/>
      <c r="H139" s="2"/>
      <c r="I139" s="2"/>
      <c r="J139" s="2"/>
      <c r="K139" s="2"/>
      <c r="L139" s="2"/>
      <c r="M139" s="2"/>
      <c r="N139" s="2"/>
      <c r="O139" s="2"/>
      <c r="P139" s="2"/>
      <c r="Q139" s="2"/>
      <c r="R139" s="149"/>
    </row>
    <row r="140" spans="2:18" ht="14.1" customHeight="1" x14ac:dyDescent="0.25">
      <c r="B140" s="2"/>
      <c r="C140" s="2"/>
      <c r="D140" s="2"/>
      <c r="E140" s="2"/>
      <c r="F140" s="2"/>
      <c r="G140" s="2"/>
      <c r="H140" s="2"/>
      <c r="I140" s="2"/>
      <c r="J140" s="2"/>
      <c r="K140" s="2"/>
      <c r="L140" s="2"/>
      <c r="M140" s="2"/>
      <c r="N140" s="2"/>
      <c r="O140" s="2"/>
      <c r="P140" s="2"/>
      <c r="Q140" s="2"/>
      <c r="R140" s="149"/>
    </row>
    <row r="141" spans="2:18" ht="14.1" customHeight="1" x14ac:dyDescent="0.25">
      <c r="B141" s="2"/>
      <c r="C141" s="2"/>
      <c r="D141" s="2"/>
      <c r="E141" s="2"/>
      <c r="F141" s="2"/>
      <c r="G141" s="2"/>
      <c r="H141" s="2"/>
      <c r="I141" s="2"/>
      <c r="J141" s="2"/>
      <c r="K141" s="2"/>
      <c r="L141" s="2"/>
      <c r="M141" s="2"/>
      <c r="N141" s="2"/>
      <c r="O141" s="2"/>
      <c r="P141" s="2"/>
      <c r="Q141" s="2"/>
      <c r="R141" s="149"/>
    </row>
    <row r="142" spans="2:18" ht="14.1" customHeight="1" x14ac:dyDescent="0.25">
      <c r="B142" s="2"/>
      <c r="C142" s="2"/>
      <c r="D142" s="2"/>
      <c r="E142" s="2"/>
      <c r="F142" s="2"/>
      <c r="G142" s="2"/>
      <c r="H142" s="2"/>
      <c r="I142" s="2"/>
      <c r="J142" s="2"/>
      <c r="K142" s="2"/>
      <c r="L142" s="2"/>
      <c r="M142" s="2"/>
      <c r="N142" s="2"/>
      <c r="O142" s="2"/>
      <c r="P142" s="2"/>
      <c r="Q142" s="2"/>
      <c r="R142" s="149"/>
    </row>
    <row r="143" spans="2:18" ht="14.1" customHeight="1" x14ac:dyDescent="0.25">
      <c r="B143" s="2"/>
      <c r="C143" s="2"/>
      <c r="D143" s="2"/>
      <c r="E143" s="2"/>
      <c r="F143" s="2"/>
      <c r="G143" s="2"/>
      <c r="H143" s="2"/>
      <c r="I143" s="2"/>
      <c r="J143" s="2"/>
      <c r="K143" s="2"/>
      <c r="L143" s="2"/>
      <c r="M143" s="2"/>
      <c r="N143" s="2"/>
      <c r="O143" s="2"/>
      <c r="P143" s="2"/>
      <c r="Q143" s="2"/>
      <c r="R143" s="149"/>
    </row>
    <row r="144" spans="2:18" ht="14.1" customHeight="1" x14ac:dyDescent="0.25">
      <c r="B144" s="2"/>
      <c r="C144" s="2"/>
      <c r="D144" s="2"/>
      <c r="E144" s="2"/>
      <c r="F144" s="2"/>
      <c r="G144" s="2"/>
      <c r="H144" s="2"/>
      <c r="I144" s="2"/>
      <c r="J144" s="2"/>
      <c r="K144" s="2"/>
      <c r="L144" s="2"/>
      <c r="M144" s="2"/>
      <c r="N144" s="2"/>
      <c r="O144" s="2"/>
      <c r="P144" s="2"/>
      <c r="Q144" s="2"/>
      <c r="R144" s="149"/>
    </row>
    <row r="145" spans="2:18" ht="14.1" customHeight="1" x14ac:dyDescent="0.25">
      <c r="B145" s="2"/>
      <c r="C145" s="2"/>
      <c r="D145" s="2"/>
      <c r="E145" s="2"/>
      <c r="F145" s="2"/>
      <c r="G145" s="2"/>
      <c r="H145" s="2"/>
      <c r="I145" s="2"/>
      <c r="J145" s="2"/>
      <c r="K145" s="2"/>
      <c r="L145" s="2"/>
      <c r="M145" s="2"/>
      <c r="N145" s="2"/>
      <c r="O145" s="2"/>
      <c r="P145" s="2"/>
      <c r="Q145" s="2"/>
      <c r="R145" s="149"/>
    </row>
    <row r="146" spans="2:18" ht="14.1" customHeight="1" x14ac:dyDescent="0.25">
      <c r="B146" s="2"/>
      <c r="C146" s="2"/>
      <c r="D146" s="2"/>
      <c r="E146" s="2"/>
      <c r="F146" s="2"/>
      <c r="G146" s="2"/>
      <c r="H146" s="2"/>
      <c r="I146" s="2"/>
      <c r="J146" s="2"/>
      <c r="K146" s="2"/>
      <c r="L146" s="2"/>
      <c r="M146" s="2"/>
      <c r="N146" s="2"/>
      <c r="O146" s="2"/>
      <c r="P146" s="2"/>
      <c r="Q146" s="2"/>
      <c r="R146" s="149"/>
    </row>
    <row r="147" spans="2:18" ht="14.1" customHeight="1" x14ac:dyDescent="0.25">
      <c r="B147" s="2"/>
      <c r="C147" s="2"/>
      <c r="D147" s="2"/>
      <c r="E147" s="2"/>
      <c r="F147" s="2"/>
      <c r="G147" s="2"/>
      <c r="H147" s="2"/>
      <c r="I147" s="2"/>
      <c r="J147" s="2"/>
      <c r="K147" s="2"/>
      <c r="L147" s="2"/>
      <c r="M147" s="2"/>
      <c r="N147" s="2"/>
      <c r="O147" s="2"/>
      <c r="P147" s="2"/>
      <c r="Q147" s="2"/>
      <c r="R147" s="149"/>
    </row>
    <row r="148" spans="2:18" ht="14.1" customHeight="1" x14ac:dyDescent="0.25">
      <c r="B148" s="2"/>
      <c r="C148" s="2"/>
      <c r="D148" s="2"/>
      <c r="E148" s="2"/>
      <c r="F148" s="2"/>
      <c r="G148" s="2"/>
      <c r="H148" s="2"/>
      <c r="I148" s="2"/>
      <c r="J148" s="2"/>
      <c r="K148" s="2"/>
      <c r="L148" s="2"/>
      <c r="M148" s="2"/>
      <c r="N148" s="2"/>
      <c r="O148" s="2"/>
      <c r="P148" s="2"/>
      <c r="Q148" s="2"/>
      <c r="R148" s="149"/>
    </row>
    <row r="149" spans="2:18" ht="14.1" customHeight="1" x14ac:dyDescent="0.25">
      <c r="B149" s="2"/>
      <c r="C149" s="2"/>
      <c r="D149" s="2"/>
      <c r="E149" s="2"/>
      <c r="F149" s="2"/>
      <c r="G149" s="2"/>
      <c r="H149" s="2"/>
      <c r="I149" s="2"/>
      <c r="J149" s="2"/>
      <c r="K149" s="2"/>
      <c r="L149" s="2"/>
      <c r="M149" s="2"/>
      <c r="N149" s="2"/>
      <c r="O149" s="2"/>
      <c r="P149" s="2"/>
      <c r="Q149" s="2"/>
      <c r="R149" s="149"/>
    </row>
    <row r="150" spans="2:18" ht="14.1" customHeight="1" x14ac:dyDescent="0.25">
      <c r="B150" s="2"/>
      <c r="C150" s="2"/>
      <c r="D150" s="2"/>
      <c r="E150" s="2"/>
      <c r="F150" s="2"/>
      <c r="G150" s="2"/>
      <c r="H150" s="2"/>
      <c r="I150" s="2"/>
      <c r="J150" s="2"/>
      <c r="K150" s="2"/>
      <c r="L150" s="2"/>
      <c r="M150" s="2"/>
      <c r="N150" s="2"/>
      <c r="O150" s="2"/>
      <c r="P150" s="2"/>
      <c r="Q150" s="2"/>
      <c r="R150" s="149"/>
    </row>
    <row r="151" spans="2:18" ht="14.1" customHeight="1" x14ac:dyDescent="0.25">
      <c r="B151" s="2"/>
      <c r="C151" s="2"/>
      <c r="D151" s="2"/>
      <c r="E151" s="2"/>
      <c r="F151" s="2"/>
      <c r="G151" s="2"/>
      <c r="H151" s="2"/>
      <c r="I151" s="2"/>
      <c r="J151" s="2"/>
      <c r="K151" s="2"/>
      <c r="L151" s="2"/>
      <c r="M151" s="2"/>
      <c r="N151" s="2"/>
      <c r="O151" s="2"/>
      <c r="P151" s="2"/>
      <c r="Q151" s="2"/>
      <c r="R151" s="149"/>
    </row>
    <row r="152" spans="2:18" ht="14.1" customHeight="1" x14ac:dyDescent="0.25">
      <c r="B152" s="2"/>
      <c r="C152" s="2"/>
      <c r="D152" s="2"/>
      <c r="E152" s="2"/>
      <c r="F152" s="2"/>
      <c r="G152" s="2"/>
      <c r="H152" s="2"/>
      <c r="I152" s="2"/>
      <c r="J152" s="2"/>
      <c r="K152" s="2"/>
      <c r="L152" s="2"/>
      <c r="M152" s="2"/>
      <c r="N152" s="2"/>
      <c r="O152" s="2"/>
      <c r="P152" s="2"/>
      <c r="Q152" s="2"/>
      <c r="R152" s="149"/>
    </row>
    <row r="153" spans="2:18" ht="14.1" customHeight="1" x14ac:dyDescent="0.25">
      <c r="B153" s="2"/>
      <c r="C153" s="2"/>
      <c r="D153" s="2"/>
      <c r="E153" s="2"/>
      <c r="F153" s="2"/>
      <c r="G153" s="2"/>
      <c r="H153" s="2"/>
      <c r="I153" s="2"/>
      <c r="J153" s="2"/>
      <c r="K153" s="2"/>
      <c r="L153" s="2"/>
      <c r="M153" s="2"/>
      <c r="N153" s="2"/>
      <c r="O153" s="2"/>
      <c r="P153" s="2"/>
      <c r="Q153" s="2"/>
      <c r="R153" s="149"/>
    </row>
    <row r="154" spans="2:18" ht="14.1" customHeight="1" x14ac:dyDescent="0.25">
      <c r="B154" s="2"/>
      <c r="C154" s="2"/>
      <c r="D154" s="2"/>
      <c r="E154" s="2"/>
      <c r="F154" s="2"/>
      <c r="G154" s="2"/>
      <c r="H154" s="2"/>
      <c r="I154" s="2"/>
      <c r="J154" s="2"/>
      <c r="K154" s="2"/>
      <c r="L154" s="2"/>
      <c r="M154" s="2"/>
      <c r="N154" s="2"/>
      <c r="O154" s="2"/>
      <c r="P154" s="2"/>
      <c r="Q154" s="2"/>
      <c r="R154" s="149"/>
    </row>
    <row r="155" spans="2:18" ht="14.1" customHeight="1" x14ac:dyDescent="0.25">
      <c r="B155" s="2"/>
      <c r="C155" s="2"/>
      <c r="D155" s="2"/>
      <c r="E155" s="2"/>
      <c r="F155" s="2"/>
      <c r="G155" s="2"/>
      <c r="H155" s="2"/>
      <c r="I155" s="2"/>
      <c r="J155" s="2"/>
      <c r="K155" s="2"/>
      <c r="L155" s="2"/>
      <c r="M155" s="2"/>
      <c r="N155" s="2"/>
      <c r="O155" s="2"/>
      <c r="P155" s="2"/>
      <c r="Q155" s="2"/>
      <c r="R155" s="149"/>
    </row>
    <row r="156" spans="2:18" ht="14.1" customHeight="1" x14ac:dyDescent="0.25">
      <c r="B156" s="2"/>
      <c r="C156" s="2"/>
      <c r="D156" s="2"/>
      <c r="E156" s="2"/>
      <c r="F156" s="2"/>
      <c r="G156" s="2"/>
      <c r="H156" s="2"/>
      <c r="I156" s="2"/>
      <c r="J156" s="2"/>
      <c r="K156" s="2"/>
      <c r="L156" s="2"/>
      <c r="M156" s="2"/>
      <c r="N156" s="2"/>
      <c r="O156" s="2"/>
      <c r="P156" s="2"/>
      <c r="Q156" s="2"/>
      <c r="R156" s="149"/>
    </row>
    <row r="157" spans="2:18" ht="14.1" customHeight="1" x14ac:dyDescent="0.25">
      <c r="B157" s="2"/>
      <c r="C157" s="2"/>
      <c r="D157" s="2"/>
      <c r="E157" s="2"/>
      <c r="F157" s="2"/>
      <c r="G157" s="2"/>
      <c r="H157" s="2"/>
      <c r="I157" s="2"/>
      <c r="J157" s="2"/>
      <c r="K157" s="2"/>
      <c r="L157" s="2"/>
      <c r="M157" s="2"/>
      <c r="N157" s="2"/>
      <c r="O157" s="2"/>
      <c r="P157" s="2"/>
      <c r="Q157" s="2"/>
      <c r="R157" s="149"/>
    </row>
    <row r="158" spans="2:18" ht="14.1" customHeight="1" x14ac:dyDescent="0.25">
      <c r="B158" s="2"/>
      <c r="C158" s="2"/>
      <c r="D158" s="2"/>
      <c r="E158" s="2"/>
      <c r="F158" s="2"/>
      <c r="G158" s="2"/>
      <c r="H158" s="2"/>
      <c r="I158" s="2"/>
      <c r="J158" s="2"/>
      <c r="K158" s="2"/>
      <c r="L158" s="2"/>
      <c r="M158" s="2"/>
      <c r="N158" s="2"/>
      <c r="O158" s="2"/>
      <c r="P158" s="2"/>
      <c r="Q158" s="2"/>
      <c r="R158" s="149"/>
    </row>
    <row r="159" spans="2:18" ht="14.1" customHeight="1" x14ac:dyDescent="0.25">
      <c r="B159" s="2"/>
      <c r="C159" s="2"/>
      <c r="D159" s="2"/>
      <c r="E159" s="2"/>
      <c r="F159" s="2"/>
      <c r="G159" s="2"/>
      <c r="H159" s="2"/>
      <c r="I159" s="2"/>
      <c r="J159" s="2"/>
      <c r="K159" s="2"/>
      <c r="L159" s="2"/>
      <c r="M159" s="2"/>
      <c r="N159" s="2"/>
      <c r="O159" s="2"/>
      <c r="P159" s="2"/>
      <c r="Q159" s="2"/>
      <c r="R159" s="149"/>
    </row>
    <row r="160" spans="2:18" ht="14.1" customHeight="1" x14ac:dyDescent="0.25">
      <c r="B160" s="2"/>
      <c r="C160" s="2"/>
      <c r="D160" s="2"/>
      <c r="E160" s="2"/>
      <c r="F160" s="2"/>
      <c r="G160" s="2"/>
      <c r="H160" s="2"/>
      <c r="I160" s="2"/>
      <c r="J160" s="2"/>
      <c r="K160" s="2"/>
      <c r="L160" s="2"/>
      <c r="M160" s="2"/>
      <c r="N160" s="2"/>
      <c r="O160" s="2"/>
      <c r="P160" s="2"/>
      <c r="Q160" s="2"/>
      <c r="R160" s="149"/>
    </row>
    <row r="161" spans="2:18" ht="14.1" customHeight="1" x14ac:dyDescent="0.25">
      <c r="B161" s="2"/>
      <c r="C161" s="2"/>
      <c r="D161" s="2"/>
      <c r="E161" s="2"/>
      <c r="F161" s="2"/>
      <c r="G161" s="2"/>
      <c r="H161" s="2"/>
      <c r="I161" s="2"/>
      <c r="J161" s="2"/>
      <c r="K161" s="2"/>
      <c r="L161" s="2"/>
      <c r="M161" s="2"/>
      <c r="N161" s="2"/>
      <c r="O161" s="2"/>
      <c r="P161" s="2"/>
      <c r="Q161" s="2"/>
      <c r="R161" s="149"/>
    </row>
    <row r="162" spans="2:18" ht="14.1" customHeight="1" x14ac:dyDescent="0.25">
      <c r="B162" s="2"/>
      <c r="C162" s="2"/>
      <c r="D162" s="2"/>
      <c r="E162" s="2"/>
      <c r="F162" s="2"/>
      <c r="G162" s="2"/>
      <c r="H162" s="2"/>
      <c r="I162" s="2"/>
      <c r="J162" s="2"/>
      <c r="K162" s="2"/>
      <c r="L162" s="2"/>
      <c r="M162" s="2"/>
      <c r="N162" s="2"/>
      <c r="O162" s="2"/>
      <c r="P162" s="2"/>
      <c r="Q162" s="2"/>
      <c r="R162" s="149"/>
    </row>
    <row r="163" spans="2:18" ht="14.1" customHeight="1" x14ac:dyDescent="0.25">
      <c r="B163" s="2"/>
      <c r="C163" s="2"/>
      <c r="D163" s="2"/>
      <c r="E163" s="2"/>
      <c r="F163" s="2"/>
      <c r="G163" s="2"/>
      <c r="H163" s="2"/>
      <c r="I163" s="2"/>
      <c r="J163" s="2"/>
      <c r="K163" s="2"/>
      <c r="L163" s="2"/>
      <c r="M163" s="2"/>
      <c r="N163" s="2"/>
      <c r="O163" s="2"/>
      <c r="P163" s="2"/>
      <c r="Q163" s="2"/>
      <c r="R163" s="149"/>
    </row>
    <row r="164" spans="2:18" ht="14.1" customHeight="1" x14ac:dyDescent="0.25">
      <c r="B164" s="2"/>
      <c r="C164" s="2"/>
      <c r="D164" s="2"/>
      <c r="E164" s="2"/>
      <c r="F164" s="2"/>
      <c r="G164" s="2"/>
      <c r="H164" s="2"/>
      <c r="I164" s="2"/>
      <c r="J164" s="2"/>
      <c r="K164" s="2"/>
      <c r="L164" s="2"/>
      <c r="M164" s="2"/>
      <c r="N164" s="2"/>
      <c r="O164" s="2"/>
      <c r="P164" s="2"/>
      <c r="Q164" s="2"/>
      <c r="R164" s="149"/>
    </row>
    <row r="165" spans="2:18" ht="14.1" customHeight="1" x14ac:dyDescent="0.25">
      <c r="B165" s="2"/>
      <c r="C165" s="2"/>
      <c r="D165" s="2"/>
      <c r="E165" s="2"/>
      <c r="F165" s="2"/>
      <c r="G165" s="2"/>
      <c r="H165" s="2"/>
      <c r="I165" s="2"/>
      <c r="J165" s="2"/>
      <c r="K165" s="2"/>
      <c r="L165" s="2"/>
      <c r="M165" s="2"/>
      <c r="N165" s="2"/>
      <c r="O165" s="2"/>
      <c r="P165" s="2"/>
      <c r="Q165" s="2"/>
      <c r="R165" s="149"/>
    </row>
    <row r="166" spans="2:18" ht="14.1" customHeight="1" x14ac:dyDescent="0.25">
      <c r="B166" s="2"/>
      <c r="C166" s="2"/>
      <c r="D166" s="2"/>
      <c r="E166" s="2"/>
      <c r="F166" s="2"/>
      <c r="G166" s="2"/>
      <c r="H166" s="2"/>
      <c r="I166" s="2"/>
      <c r="J166" s="2"/>
      <c r="K166" s="2"/>
      <c r="L166" s="2"/>
      <c r="M166" s="2"/>
      <c r="N166" s="2"/>
      <c r="O166" s="2"/>
      <c r="P166" s="2"/>
      <c r="Q166" s="2"/>
      <c r="R166" s="149"/>
    </row>
    <row r="167" spans="2:18" ht="14.1" customHeight="1" x14ac:dyDescent="0.25">
      <c r="B167" s="2"/>
      <c r="C167" s="2"/>
      <c r="D167" s="2"/>
      <c r="E167" s="2"/>
      <c r="F167" s="2"/>
      <c r="G167" s="2"/>
      <c r="H167" s="2"/>
      <c r="I167" s="2"/>
      <c r="J167" s="2"/>
      <c r="K167" s="2"/>
      <c r="L167" s="2"/>
      <c r="M167" s="2"/>
      <c r="N167" s="2"/>
      <c r="O167" s="2"/>
      <c r="P167" s="2"/>
      <c r="Q167" s="2"/>
      <c r="R167" s="149"/>
    </row>
    <row r="168" spans="2:18" ht="14.1" customHeight="1" x14ac:dyDescent="0.25">
      <c r="B168" s="2"/>
      <c r="C168" s="2"/>
      <c r="D168" s="2"/>
      <c r="E168" s="2"/>
      <c r="F168" s="2"/>
      <c r="G168" s="2"/>
      <c r="H168" s="2"/>
      <c r="I168" s="2"/>
      <c r="J168" s="2"/>
      <c r="K168" s="2"/>
      <c r="L168" s="2"/>
      <c r="M168" s="2"/>
      <c r="N168" s="2"/>
      <c r="O168" s="2"/>
      <c r="P168" s="2"/>
      <c r="Q168" s="2"/>
      <c r="R168" s="149"/>
    </row>
    <row r="169" spans="2:18" ht="14.1" customHeight="1" x14ac:dyDescent="0.25">
      <c r="B169" s="2"/>
      <c r="C169" s="2"/>
      <c r="D169" s="2"/>
      <c r="E169" s="2"/>
      <c r="F169" s="2"/>
      <c r="G169" s="2"/>
      <c r="H169" s="2"/>
      <c r="I169" s="2"/>
      <c r="J169" s="2"/>
      <c r="K169" s="2"/>
      <c r="L169" s="2"/>
      <c r="M169" s="2"/>
      <c r="N169" s="2"/>
      <c r="O169" s="2"/>
      <c r="P169" s="2"/>
      <c r="Q169" s="2"/>
      <c r="R169" s="149"/>
    </row>
    <row r="170" spans="2:18" ht="14.1" customHeight="1" x14ac:dyDescent="0.25">
      <c r="B170" s="2"/>
      <c r="C170" s="2"/>
      <c r="D170" s="2"/>
      <c r="E170" s="2"/>
      <c r="F170" s="2"/>
      <c r="G170" s="2"/>
      <c r="H170" s="2"/>
      <c r="I170" s="2"/>
      <c r="J170" s="2"/>
      <c r="K170" s="2"/>
      <c r="L170" s="2"/>
      <c r="M170" s="2"/>
      <c r="N170" s="2"/>
      <c r="O170" s="2"/>
      <c r="P170" s="2"/>
      <c r="Q170" s="2"/>
      <c r="R170" s="149"/>
    </row>
    <row r="171" spans="2:18" ht="14.1" customHeight="1" x14ac:dyDescent="0.25">
      <c r="B171" s="2"/>
      <c r="C171" s="2"/>
      <c r="D171" s="2"/>
      <c r="E171" s="2"/>
      <c r="F171" s="2"/>
      <c r="G171" s="2"/>
      <c r="H171" s="2"/>
      <c r="I171" s="2"/>
      <c r="J171" s="2"/>
      <c r="K171" s="2"/>
      <c r="L171" s="2"/>
      <c r="M171" s="2"/>
      <c r="N171" s="2"/>
      <c r="O171" s="2"/>
      <c r="P171" s="2"/>
      <c r="Q171" s="2"/>
      <c r="R171" s="149"/>
    </row>
    <row r="172" spans="2:18" ht="14.1" customHeight="1" x14ac:dyDescent="0.25">
      <c r="B172" s="2"/>
      <c r="C172" s="2"/>
      <c r="D172" s="2"/>
      <c r="E172" s="2"/>
      <c r="F172" s="2"/>
      <c r="G172" s="2"/>
      <c r="H172" s="2"/>
      <c r="I172" s="2"/>
      <c r="J172" s="2"/>
      <c r="K172" s="2"/>
      <c r="L172" s="2"/>
      <c r="M172" s="2"/>
      <c r="N172" s="2"/>
      <c r="O172" s="2"/>
      <c r="P172" s="2"/>
      <c r="Q172" s="2"/>
      <c r="R172" s="149"/>
    </row>
    <row r="173" spans="2:18" ht="14.1" customHeight="1" x14ac:dyDescent="0.25">
      <c r="B173" s="2"/>
      <c r="C173" s="2"/>
      <c r="D173" s="2"/>
      <c r="E173" s="2"/>
      <c r="F173" s="2"/>
      <c r="G173" s="2"/>
      <c r="H173" s="2"/>
      <c r="I173" s="2"/>
      <c r="J173" s="2"/>
      <c r="K173" s="2"/>
      <c r="L173" s="2"/>
      <c r="M173" s="2"/>
      <c r="N173" s="2"/>
      <c r="O173" s="2"/>
      <c r="P173" s="2"/>
      <c r="Q173" s="2"/>
      <c r="R173" s="149"/>
    </row>
    <row r="174" spans="2:18" ht="14.1" customHeight="1" x14ac:dyDescent="0.25">
      <c r="B174" s="2"/>
      <c r="C174" s="2"/>
      <c r="D174" s="2"/>
      <c r="E174" s="2"/>
      <c r="F174" s="2"/>
      <c r="G174" s="2"/>
      <c r="H174" s="2"/>
      <c r="I174" s="2"/>
      <c r="J174" s="2"/>
      <c r="K174" s="2"/>
      <c r="L174" s="2"/>
      <c r="M174" s="2"/>
      <c r="N174" s="2"/>
      <c r="O174" s="2"/>
      <c r="P174" s="2"/>
      <c r="Q174" s="2"/>
      <c r="R174" s="149"/>
    </row>
    <row r="175" spans="2:18" ht="14.1" customHeight="1" x14ac:dyDescent="0.25">
      <c r="B175" s="2"/>
      <c r="C175" s="2"/>
      <c r="D175" s="2"/>
      <c r="E175" s="2"/>
      <c r="F175" s="2"/>
      <c r="G175" s="2"/>
      <c r="H175" s="2"/>
      <c r="I175" s="2"/>
      <c r="J175" s="2"/>
      <c r="K175" s="2"/>
      <c r="L175" s="2"/>
      <c r="M175" s="2"/>
      <c r="N175" s="2"/>
      <c r="O175" s="2"/>
      <c r="P175" s="2"/>
      <c r="Q175" s="2"/>
      <c r="R175" s="149"/>
    </row>
    <row r="176" spans="2:18" ht="14.1" customHeight="1" x14ac:dyDescent="0.25">
      <c r="B176" s="2"/>
      <c r="C176" s="2"/>
      <c r="D176" s="2"/>
      <c r="E176" s="2"/>
      <c r="F176" s="2"/>
      <c r="G176" s="2"/>
      <c r="H176" s="2"/>
      <c r="I176" s="2"/>
      <c r="J176" s="2"/>
      <c r="K176" s="2"/>
      <c r="L176" s="2"/>
      <c r="M176" s="2"/>
      <c r="N176" s="2"/>
      <c r="O176" s="2"/>
      <c r="P176" s="2"/>
      <c r="Q176" s="2"/>
      <c r="R176" s="149"/>
    </row>
    <row r="177" spans="2:18" ht="14.1" customHeight="1" x14ac:dyDescent="0.25">
      <c r="B177" s="2"/>
      <c r="C177" s="2"/>
      <c r="D177" s="2"/>
      <c r="E177" s="2"/>
      <c r="F177" s="2"/>
      <c r="G177" s="2"/>
      <c r="H177" s="2"/>
      <c r="I177" s="2"/>
      <c r="J177" s="2"/>
      <c r="K177" s="2"/>
      <c r="L177" s="2"/>
      <c r="M177" s="2"/>
      <c r="N177" s="2"/>
      <c r="O177" s="2"/>
      <c r="P177" s="2"/>
      <c r="Q177" s="2"/>
      <c r="R177" s="149"/>
    </row>
    <row r="178" spans="2:18" ht="14.1" customHeight="1" x14ac:dyDescent="0.25">
      <c r="B178" s="2"/>
      <c r="C178" s="2"/>
      <c r="D178" s="2"/>
      <c r="E178" s="2"/>
      <c r="F178" s="2"/>
      <c r="G178" s="2"/>
      <c r="H178" s="2"/>
      <c r="I178" s="2"/>
      <c r="J178" s="2"/>
      <c r="K178" s="2"/>
      <c r="L178" s="2"/>
      <c r="M178" s="2"/>
      <c r="N178" s="2"/>
      <c r="O178" s="2"/>
      <c r="P178" s="2"/>
      <c r="Q178" s="2"/>
      <c r="R178" s="149"/>
    </row>
    <row r="179" spans="2:18" ht="14.1" customHeight="1" x14ac:dyDescent="0.25">
      <c r="B179" s="2"/>
      <c r="C179" s="2"/>
      <c r="D179" s="2"/>
      <c r="E179" s="2"/>
      <c r="F179" s="2"/>
      <c r="G179" s="2"/>
      <c r="H179" s="2"/>
      <c r="I179" s="2"/>
      <c r="J179" s="2"/>
      <c r="K179" s="2"/>
      <c r="L179" s="2"/>
      <c r="M179" s="2"/>
      <c r="N179" s="2"/>
      <c r="O179" s="2"/>
      <c r="P179" s="2"/>
      <c r="Q179" s="2"/>
      <c r="R179" s="149"/>
    </row>
    <row r="180" spans="2:18" ht="14.1" customHeight="1" x14ac:dyDescent="0.25">
      <c r="B180" s="2"/>
      <c r="C180" s="2"/>
      <c r="D180" s="2"/>
      <c r="E180" s="2"/>
      <c r="F180" s="2"/>
      <c r="G180" s="2"/>
      <c r="H180" s="2"/>
      <c r="I180" s="2"/>
      <c r="J180" s="2"/>
      <c r="K180" s="2"/>
      <c r="L180" s="2"/>
      <c r="M180" s="2"/>
      <c r="N180" s="2"/>
      <c r="O180" s="2"/>
      <c r="P180" s="2"/>
      <c r="Q180" s="2"/>
      <c r="R180" s="149"/>
    </row>
    <row r="181" spans="2:18" ht="14.1" customHeight="1" x14ac:dyDescent="0.25">
      <c r="B181" s="2"/>
      <c r="C181" s="2"/>
      <c r="D181" s="2"/>
      <c r="E181" s="2"/>
      <c r="F181" s="2"/>
      <c r="G181" s="2"/>
      <c r="H181" s="2"/>
      <c r="I181" s="2"/>
      <c r="J181" s="2"/>
      <c r="K181" s="2"/>
      <c r="L181" s="2"/>
      <c r="M181" s="2"/>
      <c r="N181" s="2"/>
      <c r="O181" s="2"/>
      <c r="P181" s="2"/>
      <c r="Q181" s="2"/>
      <c r="R181" s="149"/>
    </row>
    <row r="182" spans="2:18" ht="14.1" customHeight="1" x14ac:dyDescent="0.25">
      <c r="B182" s="2"/>
      <c r="C182" s="2"/>
      <c r="D182" s="2"/>
      <c r="E182" s="2"/>
      <c r="F182" s="2"/>
      <c r="G182" s="2"/>
      <c r="H182" s="2"/>
      <c r="I182" s="2"/>
      <c r="J182" s="2"/>
      <c r="K182" s="2"/>
      <c r="L182" s="2"/>
      <c r="M182" s="2"/>
      <c r="N182" s="2"/>
      <c r="O182" s="2"/>
      <c r="P182" s="2"/>
      <c r="Q182" s="2"/>
      <c r="R182" s="149"/>
    </row>
    <row r="183" spans="2:18" ht="14.1" customHeight="1" x14ac:dyDescent="0.25">
      <c r="B183" s="2"/>
      <c r="C183" s="2"/>
      <c r="D183" s="2"/>
      <c r="E183" s="2"/>
      <c r="F183" s="2"/>
      <c r="G183" s="2"/>
      <c r="H183" s="2"/>
      <c r="I183" s="2"/>
      <c r="J183" s="2"/>
      <c r="K183" s="2"/>
      <c r="L183" s="2"/>
      <c r="M183" s="2"/>
      <c r="N183" s="2"/>
      <c r="O183" s="2"/>
      <c r="P183" s="2"/>
      <c r="Q183" s="2"/>
      <c r="R183" s="149"/>
    </row>
    <row r="184" spans="2:18" ht="14.1" customHeight="1" x14ac:dyDescent="0.25">
      <c r="B184" s="2"/>
      <c r="C184" s="2"/>
      <c r="D184" s="2"/>
      <c r="E184" s="2"/>
      <c r="F184" s="2"/>
      <c r="G184" s="2"/>
      <c r="H184" s="2"/>
      <c r="I184" s="2"/>
      <c r="J184" s="2"/>
      <c r="K184" s="2"/>
      <c r="L184" s="2"/>
      <c r="M184" s="2"/>
      <c r="N184" s="2"/>
      <c r="O184" s="2"/>
      <c r="P184" s="2"/>
      <c r="Q184" s="2"/>
      <c r="R184" s="149"/>
    </row>
    <row r="185" spans="2:18" ht="14.1" customHeight="1" x14ac:dyDescent="0.25">
      <c r="B185" s="2"/>
      <c r="C185" s="2"/>
      <c r="D185" s="2"/>
      <c r="E185" s="2"/>
      <c r="F185" s="2"/>
      <c r="G185" s="2"/>
      <c r="H185" s="2"/>
      <c r="I185" s="2"/>
      <c r="J185" s="2"/>
      <c r="K185" s="2"/>
      <c r="L185" s="2"/>
      <c r="M185" s="2"/>
      <c r="N185" s="2"/>
      <c r="O185" s="2"/>
      <c r="P185" s="2"/>
      <c r="Q185" s="2"/>
      <c r="R185" s="149"/>
    </row>
    <row r="186" spans="2:18" ht="14.1" customHeight="1" x14ac:dyDescent="0.25">
      <c r="B186" s="2"/>
      <c r="C186" s="2"/>
      <c r="D186" s="2"/>
      <c r="E186" s="2"/>
      <c r="F186" s="2"/>
      <c r="G186" s="2"/>
      <c r="H186" s="2"/>
      <c r="I186" s="2"/>
      <c r="J186" s="2"/>
      <c r="K186" s="2"/>
      <c r="L186" s="2"/>
      <c r="M186" s="2"/>
      <c r="N186" s="2"/>
      <c r="O186" s="2"/>
      <c r="P186" s="2"/>
      <c r="Q186" s="2"/>
      <c r="R186" s="149"/>
    </row>
    <row r="187" spans="2:18" ht="14.1" customHeight="1" x14ac:dyDescent="0.25">
      <c r="B187" s="2"/>
      <c r="C187" s="2"/>
      <c r="D187" s="2"/>
      <c r="E187" s="2"/>
      <c r="F187" s="2"/>
      <c r="G187" s="2"/>
      <c r="H187" s="2"/>
      <c r="I187" s="2"/>
      <c r="J187" s="2"/>
      <c r="K187" s="2"/>
      <c r="L187" s="2"/>
      <c r="M187" s="2"/>
      <c r="N187" s="2"/>
      <c r="O187" s="2"/>
      <c r="P187" s="2"/>
      <c r="Q187" s="2"/>
      <c r="R187" s="149"/>
    </row>
    <row r="188" spans="2:18" ht="14.1" customHeight="1" x14ac:dyDescent="0.25">
      <c r="B188" s="2"/>
      <c r="C188" s="2"/>
      <c r="D188" s="2"/>
      <c r="E188" s="2"/>
      <c r="F188" s="2"/>
      <c r="G188" s="2"/>
      <c r="H188" s="2"/>
      <c r="I188" s="2"/>
      <c r="J188" s="2"/>
      <c r="K188" s="2"/>
      <c r="L188" s="2"/>
      <c r="M188" s="2"/>
      <c r="N188" s="2"/>
      <c r="O188" s="2"/>
      <c r="P188" s="2"/>
      <c r="Q188" s="2"/>
      <c r="R188" s="149"/>
    </row>
    <row r="189" spans="2:18" ht="14.1" customHeight="1" x14ac:dyDescent="0.25">
      <c r="B189" s="2"/>
      <c r="C189" s="2"/>
      <c r="D189" s="2"/>
      <c r="E189" s="2"/>
      <c r="F189" s="2"/>
      <c r="G189" s="2"/>
      <c r="H189" s="2"/>
      <c r="I189" s="2"/>
      <c r="J189" s="2"/>
      <c r="K189" s="2"/>
      <c r="L189" s="2"/>
      <c r="M189" s="2"/>
      <c r="N189" s="2"/>
      <c r="O189" s="2"/>
      <c r="P189" s="2"/>
      <c r="Q189" s="2"/>
      <c r="R189" s="149"/>
    </row>
    <row r="190" spans="2:18" ht="14.1" customHeight="1" x14ac:dyDescent="0.25">
      <c r="B190" s="2"/>
      <c r="C190" s="2"/>
      <c r="D190" s="2"/>
      <c r="E190" s="2"/>
      <c r="F190" s="2"/>
      <c r="G190" s="2"/>
      <c r="H190" s="2"/>
      <c r="I190" s="2"/>
      <c r="J190" s="2"/>
      <c r="K190" s="2"/>
      <c r="L190" s="2"/>
      <c r="M190" s="2"/>
      <c r="N190" s="2"/>
      <c r="O190" s="2"/>
      <c r="P190" s="2"/>
      <c r="Q190" s="2"/>
      <c r="R190" s="149"/>
    </row>
    <row r="191" spans="2:18" ht="14.1" customHeight="1" x14ac:dyDescent="0.25">
      <c r="B191" s="2"/>
      <c r="C191" s="2"/>
      <c r="D191" s="2"/>
      <c r="E191" s="2"/>
      <c r="F191" s="2"/>
      <c r="G191" s="2"/>
      <c r="H191" s="2"/>
      <c r="I191" s="2"/>
      <c r="J191" s="2"/>
      <c r="K191" s="2"/>
      <c r="L191" s="2"/>
      <c r="M191" s="2"/>
      <c r="N191" s="2"/>
      <c r="O191" s="2"/>
      <c r="P191" s="2"/>
      <c r="Q191" s="2"/>
      <c r="R191" s="149"/>
    </row>
    <row r="192" spans="2:18" ht="14.1" customHeight="1" x14ac:dyDescent="0.25">
      <c r="B192" s="2"/>
      <c r="C192" s="2"/>
      <c r="D192" s="2"/>
      <c r="E192" s="2"/>
      <c r="F192" s="2"/>
      <c r="G192" s="2"/>
      <c r="H192" s="2"/>
      <c r="I192" s="2"/>
      <c r="J192" s="2"/>
      <c r="K192" s="2"/>
      <c r="L192" s="2"/>
      <c r="M192" s="2"/>
      <c r="N192" s="2"/>
      <c r="O192" s="2"/>
      <c r="P192" s="2"/>
      <c r="Q192" s="2"/>
      <c r="R192" s="149"/>
    </row>
    <row r="193" spans="2:18" ht="14.1" customHeight="1" x14ac:dyDescent="0.25">
      <c r="B193" s="2"/>
      <c r="C193" s="2"/>
      <c r="D193" s="2"/>
      <c r="E193" s="2"/>
      <c r="F193" s="2"/>
      <c r="G193" s="2"/>
      <c r="H193" s="2"/>
      <c r="I193" s="2"/>
      <c r="J193" s="2"/>
      <c r="K193" s="2"/>
      <c r="L193" s="2"/>
      <c r="M193" s="2"/>
      <c r="N193" s="2"/>
      <c r="O193" s="2"/>
      <c r="P193" s="2"/>
      <c r="Q193" s="2"/>
      <c r="R193" s="149"/>
    </row>
    <row r="194" spans="2:18" ht="14.1" customHeight="1" x14ac:dyDescent="0.25">
      <c r="B194" s="2"/>
      <c r="C194" s="2"/>
      <c r="D194" s="2"/>
      <c r="E194" s="2"/>
      <c r="F194" s="2"/>
      <c r="G194" s="2"/>
      <c r="H194" s="2"/>
      <c r="I194" s="2"/>
      <c r="J194" s="2"/>
      <c r="K194" s="2"/>
      <c r="L194" s="2"/>
      <c r="M194" s="2"/>
      <c r="N194" s="2"/>
      <c r="O194" s="2"/>
      <c r="P194" s="2"/>
      <c r="Q194" s="2"/>
      <c r="R194" s="149"/>
    </row>
    <row r="195" spans="2:18" ht="14.1" customHeight="1" x14ac:dyDescent="0.25">
      <c r="B195" s="2"/>
      <c r="C195" s="2"/>
      <c r="D195" s="2"/>
      <c r="E195" s="2"/>
      <c r="F195" s="2"/>
      <c r="G195" s="2"/>
      <c r="H195" s="2"/>
      <c r="I195" s="2"/>
      <c r="J195" s="2"/>
      <c r="K195" s="2"/>
      <c r="L195" s="2"/>
      <c r="M195" s="2"/>
      <c r="N195" s="2"/>
      <c r="O195" s="2"/>
      <c r="P195" s="2"/>
      <c r="Q195" s="2"/>
      <c r="R195" s="149"/>
    </row>
    <row r="196" spans="2:18" ht="14.1" customHeight="1" x14ac:dyDescent="0.25">
      <c r="B196" s="2"/>
      <c r="C196" s="2"/>
      <c r="D196" s="2"/>
      <c r="E196" s="2"/>
      <c r="F196" s="2"/>
      <c r="G196" s="2"/>
      <c r="H196" s="2"/>
      <c r="I196" s="2"/>
      <c r="J196" s="2"/>
      <c r="K196" s="2"/>
      <c r="L196" s="2"/>
      <c r="M196" s="2"/>
      <c r="N196" s="2"/>
      <c r="O196" s="2"/>
      <c r="P196" s="2"/>
      <c r="Q196" s="2"/>
      <c r="R196" s="149"/>
    </row>
    <row r="197" spans="2:18" ht="14.1" customHeight="1" x14ac:dyDescent="0.25">
      <c r="B197" s="2"/>
      <c r="C197" s="2"/>
      <c r="D197" s="2"/>
      <c r="E197" s="2"/>
      <c r="F197" s="2"/>
      <c r="G197" s="2"/>
      <c r="H197" s="2"/>
      <c r="I197" s="2"/>
      <c r="J197" s="2"/>
      <c r="K197" s="2"/>
      <c r="L197" s="2"/>
      <c r="M197" s="2"/>
      <c r="N197" s="2"/>
      <c r="O197" s="2"/>
      <c r="P197" s="2"/>
      <c r="Q197" s="2"/>
      <c r="R197" s="149"/>
    </row>
    <row r="198" spans="2:18" ht="14.1" customHeight="1" x14ac:dyDescent="0.25">
      <c r="B198" s="2"/>
      <c r="C198" s="2"/>
      <c r="D198" s="2"/>
      <c r="E198" s="2"/>
      <c r="F198" s="2"/>
      <c r="G198" s="2"/>
      <c r="H198" s="2"/>
      <c r="I198" s="2"/>
      <c r="J198" s="2"/>
      <c r="K198" s="2"/>
      <c r="L198" s="2"/>
      <c r="M198" s="2"/>
      <c r="N198" s="2"/>
      <c r="O198" s="2"/>
      <c r="P198" s="2"/>
      <c r="Q198" s="2"/>
      <c r="R198" s="149"/>
    </row>
    <row r="199" spans="2:18" ht="14.1" customHeight="1" x14ac:dyDescent="0.25">
      <c r="B199" s="2"/>
      <c r="C199" s="2"/>
      <c r="D199" s="2"/>
      <c r="E199" s="2"/>
      <c r="F199" s="2"/>
      <c r="G199" s="2"/>
      <c r="H199" s="2"/>
      <c r="I199" s="2"/>
      <c r="J199" s="2"/>
      <c r="K199" s="2"/>
      <c r="L199" s="2"/>
      <c r="M199" s="2"/>
      <c r="N199" s="2"/>
      <c r="O199" s="2"/>
      <c r="P199" s="2"/>
      <c r="Q199" s="2"/>
      <c r="R199" s="149"/>
    </row>
    <row r="200" spans="2:18" ht="14.1" customHeight="1" x14ac:dyDescent="0.25">
      <c r="B200" s="2"/>
      <c r="C200" s="2"/>
      <c r="D200" s="2"/>
      <c r="E200" s="2"/>
      <c r="F200" s="2"/>
      <c r="G200" s="2"/>
      <c r="H200" s="2"/>
      <c r="I200" s="2"/>
      <c r="J200" s="2"/>
      <c r="K200" s="2"/>
      <c r="L200" s="2"/>
      <c r="M200" s="2"/>
      <c r="N200" s="2"/>
      <c r="O200" s="2"/>
      <c r="P200" s="2"/>
      <c r="Q200" s="2"/>
      <c r="R200" s="149"/>
    </row>
    <row r="201" spans="2:18" ht="14.1" customHeight="1" x14ac:dyDescent="0.25">
      <c r="B201" s="2"/>
      <c r="C201" s="2"/>
      <c r="D201" s="2"/>
      <c r="E201" s="2"/>
      <c r="F201" s="2"/>
      <c r="G201" s="2"/>
      <c r="H201" s="2"/>
      <c r="I201" s="2"/>
      <c r="J201" s="2"/>
      <c r="K201" s="2"/>
      <c r="L201" s="2"/>
      <c r="M201" s="2"/>
      <c r="N201" s="2"/>
      <c r="O201" s="2"/>
      <c r="P201" s="2"/>
      <c r="Q201" s="2"/>
      <c r="R201" s="149"/>
    </row>
    <row r="202" spans="2:18" ht="14.1" customHeight="1" x14ac:dyDescent="0.25">
      <c r="B202" s="2"/>
      <c r="C202" s="2"/>
      <c r="D202" s="2"/>
      <c r="E202" s="2"/>
      <c r="F202" s="2"/>
      <c r="G202" s="2"/>
      <c r="H202" s="2"/>
      <c r="I202" s="2"/>
      <c r="J202" s="2"/>
      <c r="K202" s="2"/>
      <c r="L202" s="2"/>
      <c r="M202" s="2"/>
      <c r="N202" s="2"/>
      <c r="O202" s="2"/>
      <c r="P202" s="2"/>
      <c r="Q202" s="2"/>
      <c r="R202" s="149"/>
    </row>
    <row r="203" spans="2:18" ht="14.1" customHeight="1" x14ac:dyDescent="0.25">
      <c r="B203" s="2"/>
      <c r="C203" s="2"/>
      <c r="D203" s="2"/>
      <c r="E203" s="2"/>
      <c r="F203" s="2"/>
      <c r="G203" s="2"/>
      <c r="H203" s="2"/>
      <c r="I203" s="2"/>
      <c r="J203" s="2"/>
      <c r="K203" s="2"/>
      <c r="L203" s="2"/>
      <c r="M203" s="2"/>
      <c r="N203" s="2"/>
      <c r="O203" s="2"/>
      <c r="P203" s="2"/>
      <c r="Q203" s="2"/>
      <c r="R203" s="149"/>
    </row>
    <row r="204" spans="2:18" ht="14.1" customHeight="1" x14ac:dyDescent="0.25">
      <c r="B204" s="2"/>
      <c r="C204" s="2"/>
      <c r="D204" s="2"/>
      <c r="E204" s="2"/>
      <c r="F204" s="2"/>
      <c r="G204" s="2"/>
      <c r="H204" s="2"/>
      <c r="I204" s="2"/>
      <c r="J204" s="2"/>
      <c r="K204" s="2"/>
      <c r="L204" s="2"/>
      <c r="M204" s="2"/>
      <c r="N204" s="2"/>
      <c r="O204" s="2"/>
      <c r="P204" s="2"/>
      <c r="Q204" s="2"/>
      <c r="R204" s="149"/>
    </row>
    <row r="205" spans="2:18" ht="14.1" customHeight="1" x14ac:dyDescent="0.25">
      <c r="B205" s="2"/>
      <c r="C205" s="2"/>
      <c r="D205" s="2"/>
      <c r="E205" s="2"/>
      <c r="F205" s="2"/>
      <c r="G205" s="2"/>
      <c r="H205" s="2"/>
      <c r="I205" s="2"/>
      <c r="J205" s="2"/>
      <c r="K205" s="2"/>
      <c r="L205" s="2"/>
      <c r="M205" s="2"/>
      <c r="N205" s="2"/>
      <c r="O205" s="2"/>
      <c r="P205" s="2"/>
      <c r="Q205" s="2"/>
      <c r="R205" s="149"/>
    </row>
    <row r="206" spans="2:18" ht="14.1" customHeight="1" x14ac:dyDescent="0.25">
      <c r="B206" s="2"/>
      <c r="C206" s="2"/>
      <c r="D206" s="2"/>
      <c r="E206" s="2"/>
      <c r="F206" s="2"/>
      <c r="G206" s="2"/>
      <c r="H206" s="2"/>
      <c r="I206" s="2"/>
      <c r="J206" s="2"/>
      <c r="K206" s="2"/>
      <c r="L206" s="2"/>
      <c r="M206" s="2"/>
      <c r="N206" s="2"/>
      <c r="O206" s="2"/>
      <c r="P206" s="2"/>
      <c r="Q206" s="2"/>
      <c r="R206" s="149"/>
    </row>
    <row r="207" spans="2:18" ht="14.1" customHeight="1" x14ac:dyDescent="0.25">
      <c r="B207" s="2"/>
      <c r="C207" s="2"/>
      <c r="D207" s="2"/>
      <c r="E207" s="2"/>
      <c r="F207" s="2"/>
      <c r="G207" s="2"/>
      <c r="H207" s="2"/>
      <c r="I207" s="2"/>
      <c r="J207" s="2"/>
      <c r="K207" s="2"/>
      <c r="L207" s="2"/>
      <c r="M207" s="2"/>
      <c r="N207" s="2"/>
      <c r="O207" s="2"/>
      <c r="P207" s="2"/>
      <c r="Q207" s="2"/>
      <c r="R207" s="149"/>
    </row>
    <row r="208" spans="2:18" ht="14.1" customHeight="1" x14ac:dyDescent="0.25">
      <c r="B208" s="2"/>
      <c r="C208" s="2"/>
      <c r="D208" s="2"/>
      <c r="E208" s="2"/>
      <c r="F208" s="2"/>
      <c r="G208" s="2"/>
      <c r="H208" s="2"/>
      <c r="I208" s="2"/>
      <c r="J208" s="2"/>
      <c r="K208" s="2"/>
      <c r="L208" s="2"/>
      <c r="M208" s="2"/>
      <c r="N208" s="2"/>
      <c r="O208" s="2"/>
      <c r="P208" s="2"/>
      <c r="Q208" s="2"/>
      <c r="R208" s="149"/>
    </row>
    <row r="209" spans="2:18" ht="14.1" customHeight="1" x14ac:dyDescent="0.25">
      <c r="B209" s="2"/>
      <c r="C209" s="2"/>
      <c r="D209" s="2"/>
      <c r="E209" s="2"/>
      <c r="F209" s="2"/>
      <c r="G209" s="2"/>
      <c r="H209" s="2"/>
      <c r="I209" s="2"/>
      <c r="J209" s="2"/>
      <c r="K209" s="2"/>
      <c r="L209" s="2"/>
      <c r="M209" s="2"/>
      <c r="N209" s="2"/>
      <c r="O209" s="2"/>
      <c r="P209" s="2"/>
      <c r="Q209" s="2"/>
      <c r="R209" s="149"/>
    </row>
    <row r="210" spans="2:18" ht="14.1" customHeight="1" x14ac:dyDescent="0.25">
      <c r="B210" s="2"/>
      <c r="C210" s="2"/>
      <c r="D210" s="2"/>
      <c r="E210" s="2"/>
      <c r="F210" s="2"/>
      <c r="G210" s="2"/>
      <c r="H210" s="2"/>
      <c r="I210" s="2"/>
      <c r="J210" s="2"/>
      <c r="K210" s="2"/>
      <c r="L210" s="2"/>
      <c r="M210" s="2"/>
      <c r="N210" s="2"/>
      <c r="O210" s="2"/>
      <c r="P210" s="2"/>
      <c r="Q210" s="2"/>
      <c r="R210" s="149"/>
    </row>
    <row r="211" spans="2:18" ht="14.1" customHeight="1" x14ac:dyDescent="0.25">
      <c r="B211" s="2"/>
      <c r="C211" s="2"/>
      <c r="D211" s="2"/>
      <c r="E211" s="2"/>
      <c r="F211" s="2"/>
      <c r="G211" s="2"/>
      <c r="H211" s="2"/>
      <c r="I211" s="2"/>
      <c r="J211" s="2"/>
      <c r="K211" s="2"/>
      <c r="L211" s="2"/>
      <c r="M211" s="2"/>
      <c r="N211" s="2"/>
      <c r="O211" s="2"/>
      <c r="P211" s="2"/>
      <c r="Q211" s="2"/>
      <c r="R211" s="149"/>
    </row>
    <row r="212" spans="2:18" ht="14.1" customHeight="1" x14ac:dyDescent="0.25">
      <c r="B212" s="2"/>
      <c r="C212" s="2"/>
      <c r="D212" s="2"/>
      <c r="E212" s="2"/>
      <c r="F212" s="2"/>
      <c r="G212" s="2"/>
      <c r="H212" s="2"/>
      <c r="I212" s="2"/>
      <c r="J212" s="2"/>
      <c r="K212" s="2"/>
      <c r="L212" s="2"/>
      <c r="M212" s="2"/>
      <c r="N212" s="2"/>
      <c r="O212" s="2"/>
      <c r="P212" s="2"/>
      <c r="Q212" s="2"/>
      <c r="R212" s="149"/>
    </row>
    <row r="213" spans="2:18" ht="14.1" customHeight="1" x14ac:dyDescent="0.25">
      <c r="B213" s="2"/>
      <c r="C213" s="2"/>
      <c r="D213" s="2"/>
      <c r="E213" s="2"/>
      <c r="F213" s="2"/>
      <c r="G213" s="2"/>
      <c r="H213" s="2"/>
      <c r="I213" s="2"/>
      <c r="J213" s="2"/>
      <c r="K213" s="2"/>
      <c r="L213" s="2"/>
      <c r="M213" s="2"/>
      <c r="N213" s="2"/>
      <c r="O213" s="2"/>
      <c r="P213" s="2"/>
      <c r="Q213" s="2"/>
      <c r="R213" s="149"/>
    </row>
    <row r="214" spans="2:18" ht="14.1" customHeight="1" x14ac:dyDescent="0.25">
      <c r="B214" s="2"/>
      <c r="C214" s="2"/>
      <c r="D214" s="2"/>
      <c r="E214" s="2"/>
      <c r="F214" s="2"/>
      <c r="G214" s="2"/>
      <c r="H214" s="2"/>
      <c r="I214" s="2"/>
      <c r="J214" s="2"/>
      <c r="K214" s="2"/>
      <c r="L214" s="2"/>
      <c r="M214" s="2"/>
      <c r="N214" s="2"/>
      <c r="O214" s="2"/>
      <c r="P214" s="2"/>
      <c r="Q214" s="2"/>
      <c r="R214" s="149"/>
    </row>
    <row r="215" spans="2:18" ht="14.1" customHeight="1" x14ac:dyDescent="0.25">
      <c r="B215" s="2"/>
      <c r="C215" s="2"/>
      <c r="D215" s="2"/>
      <c r="E215" s="2"/>
      <c r="F215" s="2"/>
      <c r="G215" s="2"/>
      <c r="H215" s="2"/>
      <c r="I215" s="2"/>
      <c r="J215" s="2"/>
      <c r="K215" s="2"/>
      <c r="L215" s="2"/>
      <c r="M215" s="2"/>
      <c r="N215" s="2"/>
      <c r="O215" s="2"/>
      <c r="P215" s="2"/>
      <c r="Q215" s="2"/>
      <c r="R215" s="149"/>
    </row>
    <row r="216" spans="2:18" ht="14.1" customHeight="1" x14ac:dyDescent="0.25">
      <c r="B216" s="2"/>
      <c r="C216" s="2"/>
      <c r="D216" s="2"/>
      <c r="E216" s="2"/>
      <c r="F216" s="2"/>
      <c r="G216" s="2"/>
      <c r="H216" s="2"/>
      <c r="I216" s="2"/>
      <c r="J216" s="2"/>
      <c r="K216" s="2"/>
      <c r="L216" s="2"/>
      <c r="M216" s="2"/>
      <c r="N216" s="2"/>
      <c r="O216" s="2"/>
      <c r="P216" s="2"/>
      <c r="Q216" s="2"/>
      <c r="R216" s="149"/>
    </row>
    <row r="217" spans="2:18" ht="14.1" customHeight="1" x14ac:dyDescent="0.25">
      <c r="B217" s="2"/>
      <c r="C217" s="2"/>
      <c r="D217" s="2"/>
      <c r="E217" s="2"/>
      <c r="F217" s="2"/>
      <c r="G217" s="2"/>
      <c r="H217" s="2"/>
      <c r="I217" s="2"/>
      <c r="J217" s="2"/>
      <c r="K217" s="2"/>
      <c r="L217" s="2"/>
      <c r="M217" s="2"/>
      <c r="N217" s="2"/>
      <c r="O217" s="2"/>
      <c r="P217" s="2"/>
      <c r="Q217" s="2"/>
      <c r="R217" s="149"/>
    </row>
    <row r="218" spans="2:18" ht="14.1" customHeight="1" x14ac:dyDescent="0.25">
      <c r="B218" s="2"/>
      <c r="C218" s="2"/>
      <c r="D218" s="2"/>
      <c r="E218" s="2"/>
      <c r="F218" s="2"/>
      <c r="G218" s="2"/>
      <c r="H218" s="2"/>
      <c r="I218" s="2"/>
      <c r="J218" s="2"/>
      <c r="K218" s="2"/>
      <c r="L218" s="2"/>
      <c r="M218" s="2"/>
      <c r="N218" s="2"/>
      <c r="O218" s="2"/>
      <c r="P218" s="2"/>
      <c r="Q218" s="2"/>
      <c r="R218" s="149"/>
    </row>
    <row r="219" spans="2:18" ht="14.1" customHeight="1" x14ac:dyDescent="0.25">
      <c r="B219" s="2"/>
      <c r="C219" s="2"/>
      <c r="D219" s="2"/>
      <c r="E219" s="2"/>
      <c r="F219" s="2"/>
      <c r="G219" s="2"/>
      <c r="H219" s="2"/>
      <c r="I219" s="2"/>
      <c r="J219" s="2"/>
      <c r="K219" s="2"/>
      <c r="L219" s="2"/>
      <c r="M219" s="2"/>
      <c r="N219" s="2"/>
      <c r="O219" s="2"/>
      <c r="P219" s="2"/>
      <c r="Q219" s="2"/>
      <c r="R219" s="149"/>
    </row>
    <row r="220" spans="2:18" ht="14.1" customHeight="1" x14ac:dyDescent="0.25">
      <c r="B220" s="2"/>
      <c r="C220" s="2"/>
      <c r="D220" s="2"/>
      <c r="E220" s="2"/>
      <c r="F220" s="2"/>
      <c r="G220" s="2"/>
      <c r="H220" s="2"/>
      <c r="I220" s="2"/>
      <c r="J220" s="2"/>
      <c r="K220" s="2"/>
      <c r="L220" s="2"/>
      <c r="M220" s="2"/>
      <c r="N220" s="2"/>
      <c r="O220" s="2"/>
      <c r="P220" s="2"/>
      <c r="Q220" s="2"/>
      <c r="R220" s="149"/>
    </row>
    <row r="221" spans="2:18" ht="14.1" customHeight="1" x14ac:dyDescent="0.25">
      <c r="B221" s="2"/>
      <c r="C221" s="2"/>
      <c r="D221" s="2"/>
      <c r="E221" s="2"/>
      <c r="F221" s="2"/>
      <c r="G221" s="2"/>
      <c r="H221" s="2"/>
      <c r="I221" s="2"/>
      <c r="J221" s="2"/>
      <c r="K221" s="2"/>
      <c r="L221" s="2"/>
      <c r="M221" s="2"/>
      <c r="N221" s="2"/>
      <c r="O221" s="2"/>
      <c r="P221" s="2"/>
      <c r="Q221" s="2"/>
      <c r="R221" s="149"/>
    </row>
    <row r="222" spans="2:18" ht="14.1" customHeight="1" x14ac:dyDescent="0.25">
      <c r="B222" s="2"/>
      <c r="C222" s="2"/>
      <c r="D222" s="2"/>
      <c r="E222" s="2"/>
      <c r="F222" s="2"/>
      <c r="G222" s="2"/>
      <c r="H222" s="2"/>
      <c r="I222" s="2"/>
      <c r="J222" s="2"/>
      <c r="K222" s="2"/>
      <c r="L222" s="2"/>
      <c r="M222" s="2"/>
      <c r="N222" s="2"/>
      <c r="O222" s="2"/>
      <c r="P222" s="2"/>
      <c r="Q222" s="2"/>
      <c r="R222" s="149"/>
    </row>
  </sheetData>
  <sheetProtection sheet="1" objects="1" scenarios="1" selectLockedCells="1"/>
  <mergeCells count="34">
    <mergeCell ref="C83:Q83"/>
    <mergeCell ref="C74:J74"/>
    <mergeCell ref="C73:J73"/>
    <mergeCell ref="C70:J70"/>
    <mergeCell ref="C72:J72"/>
    <mergeCell ref="C71:J71"/>
    <mergeCell ref="C79:Q79"/>
    <mergeCell ref="G19:H19"/>
    <mergeCell ref="D24:Q24"/>
    <mergeCell ref="I44:Q46"/>
    <mergeCell ref="V12:V17"/>
    <mergeCell ref="C69:J69"/>
    <mergeCell ref="K22:P22"/>
    <mergeCell ref="M68:N68"/>
    <mergeCell ref="O50:P50"/>
    <mergeCell ref="M59:N59"/>
    <mergeCell ref="I50:J50"/>
    <mergeCell ref="C65:Q65"/>
    <mergeCell ref="C7:Q7"/>
    <mergeCell ref="M50:N50"/>
    <mergeCell ref="K50:L50"/>
    <mergeCell ref="M10:N10"/>
    <mergeCell ref="C22:G22"/>
    <mergeCell ref="O10:P10"/>
    <mergeCell ref="D19:F19"/>
    <mergeCell ref="G10:H10"/>
    <mergeCell ref="G50:H50"/>
    <mergeCell ref="C20:D20"/>
    <mergeCell ref="K10:L10"/>
    <mergeCell ref="I10:J10"/>
    <mergeCell ref="E50:F50"/>
    <mergeCell ref="D26:Q26"/>
    <mergeCell ref="L20:P20"/>
    <mergeCell ref="D10:F10"/>
  </mergeCells>
  <phoneticPr fontId="0" type="noConversion"/>
  <pageMargins left="0.78740157480314965" right="0.78740157480314965" top="0.59055118110236227" bottom="0.59055118110236227" header="0.51181102362204722" footer="0.31496062992125984"/>
  <pageSetup paperSize="9" scale="50" orientation="portrait" r:id="rId1"/>
  <headerFooter alignWithMargins="0">
    <oddFooter>&amp;L©AGRIDEA&amp;R04.2022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61" r:id="rId4" name="Drop Down 17">
              <controlPr defaultSize="0" autoLine="0" autoPict="0">
                <anchor moveWithCells="1">
                  <from>
                    <xdr:col>9</xdr:col>
                    <xdr:colOff>30480</xdr:colOff>
                    <xdr:row>41</xdr:row>
                    <xdr:rowOff>76200</xdr:rowOff>
                  </from>
                  <to>
                    <xdr:col>12</xdr:col>
                    <xdr:colOff>68580</xdr:colOff>
                    <xdr:row>42</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S180"/>
  <sheetViews>
    <sheetView showGridLines="0" showRowColHeaders="0" showZeros="0" zoomScaleNormal="100" workbookViewId="0">
      <selection activeCell="I9" sqref="I9"/>
    </sheetView>
  </sheetViews>
  <sheetFormatPr baseColWidth="10" defaultColWidth="11.44140625" defaultRowHeight="14.1" customHeight="1" x14ac:dyDescent="0.25"/>
  <cols>
    <col min="1" max="1" width="0.77734375" customWidth="1"/>
    <col min="2" max="2" width="2" customWidth="1"/>
    <col min="3" max="3" width="33.44140625" customWidth="1"/>
    <col min="4" max="4" width="7.77734375" customWidth="1"/>
    <col min="5" max="5" width="9.44140625" customWidth="1"/>
    <col min="6" max="6" width="8.44140625" customWidth="1"/>
    <col min="7" max="7" width="9" customWidth="1"/>
    <col min="8" max="8" width="7.5546875" customWidth="1"/>
    <col min="9" max="9" width="10.77734375" customWidth="1"/>
    <col min="10" max="10" width="2.5546875" customWidth="1"/>
    <col min="11" max="11" width="11.21875" customWidth="1"/>
    <col min="12" max="12" width="3.77734375" customWidth="1"/>
    <col min="13" max="13" width="14.21875" customWidth="1"/>
    <col min="14" max="14" width="3.44140625" customWidth="1"/>
    <col min="15" max="15" width="16.5546875" customWidth="1"/>
  </cols>
  <sheetData>
    <row r="1" spans="2:18" ht="42" customHeight="1" x14ac:dyDescent="0.4">
      <c r="B1" s="47"/>
      <c r="E1" s="105" t="str">
        <f>Texte!A73</f>
        <v>Berechnung der Direktzahlungen ab 2026</v>
      </c>
      <c r="O1" s="1" t="str">
        <f>Texte!A209</f>
        <v>Direktzahlungen 3</v>
      </c>
      <c r="P1" s="2"/>
      <c r="Q1" s="2"/>
      <c r="R1" s="2"/>
    </row>
    <row r="2" spans="2:18" s="2" customFormat="1" ht="11.1" customHeight="1" thickBot="1" x14ac:dyDescent="0.3">
      <c r="B2" s="141"/>
      <c r="C2" s="141"/>
      <c r="D2" s="141"/>
      <c r="E2" s="141"/>
      <c r="F2" s="141"/>
      <c r="G2" s="141"/>
      <c r="H2" s="141"/>
      <c r="I2" s="141"/>
      <c r="J2" s="141"/>
      <c r="K2" s="141"/>
      <c r="L2" s="141"/>
      <c r="M2" s="141"/>
      <c r="N2" s="141"/>
      <c r="O2" s="3"/>
    </row>
    <row r="3" spans="2:18" ht="22.05" customHeight="1" x14ac:dyDescent="0.25">
      <c r="B3" s="19" t="str">
        <f>Texte!A178</f>
        <v>Betrieb:</v>
      </c>
      <c r="C3" s="2"/>
      <c r="D3" s="138">
        <f>Kulturlandschaft!D3</f>
        <v>0</v>
      </c>
      <c r="E3" s="138"/>
      <c r="F3" s="138"/>
      <c r="G3" s="32"/>
      <c r="H3" s="33"/>
      <c r="I3" s="2"/>
      <c r="J3" s="4" t="str">
        <f>Texte!A294</f>
        <v>Variante:</v>
      </c>
      <c r="K3" s="139">
        <f>Kulturlandschaft!K3</f>
        <v>0</v>
      </c>
      <c r="L3" s="138"/>
      <c r="M3" s="2"/>
      <c r="N3" s="4" t="str">
        <f>Texte!A53</f>
        <v>Jahr:</v>
      </c>
      <c r="O3" s="140">
        <f>Kulturlandschaft!O3</f>
        <v>0</v>
      </c>
      <c r="P3" s="2"/>
      <c r="Q3" s="2"/>
      <c r="R3" s="2"/>
    </row>
    <row r="4" spans="2:18" ht="8.25" customHeight="1" x14ac:dyDescent="0.25">
      <c r="B4" s="5"/>
      <c r="C4" s="2"/>
      <c r="D4" s="2"/>
      <c r="E4" s="2"/>
      <c r="F4" s="2"/>
      <c r="G4" s="2"/>
      <c r="H4" s="2"/>
      <c r="I4" s="2"/>
      <c r="J4" s="2"/>
      <c r="K4" s="2"/>
      <c r="L4" s="2"/>
      <c r="M4" s="2"/>
      <c r="N4" s="2"/>
      <c r="O4" s="98"/>
      <c r="P4" s="2"/>
      <c r="Q4" s="2"/>
      <c r="R4" s="2"/>
    </row>
    <row r="5" spans="2:18" ht="21" x14ac:dyDescent="0.4">
      <c r="B5" s="105" t="str">
        <f>Texte!A98</f>
        <v>Biodiversitätsbeiträge (BDB, Art. 55 bis 60 und Anhang 7 DZV)</v>
      </c>
      <c r="C5" s="15"/>
      <c r="D5" s="15"/>
      <c r="E5" s="15"/>
      <c r="F5" s="15"/>
      <c r="G5" s="15"/>
      <c r="H5" s="15"/>
      <c r="I5" s="15"/>
      <c r="J5" s="15"/>
      <c r="K5" s="15"/>
      <c r="L5" s="15"/>
      <c r="M5" s="15"/>
      <c r="N5" s="15"/>
      <c r="O5" s="15"/>
      <c r="P5" s="2"/>
      <c r="Q5" s="2"/>
      <c r="R5" s="2"/>
    </row>
    <row r="6" spans="2:18" ht="34.049999999999997" customHeight="1" x14ac:dyDescent="0.4">
      <c r="B6" s="193"/>
      <c r="C6" s="469" t="str">
        <f>Texte!A397</f>
        <v>Achtung! Flächen der Qualitätsstufe II sind auch zu Beiträgen der Qualitätsstufe I berechtigt. Flächen daher auch bei niedrigeren Qualitätsstufen eingeben.</v>
      </c>
      <c r="D6" s="469"/>
      <c r="E6" s="469"/>
      <c r="F6" s="469"/>
      <c r="G6" s="469"/>
      <c r="H6" s="469"/>
      <c r="I6" s="469"/>
      <c r="J6" s="469"/>
      <c r="K6" s="469"/>
      <c r="L6" s="469"/>
      <c r="M6" s="469"/>
      <c r="N6" s="469"/>
      <c r="O6" s="470"/>
      <c r="P6" s="2"/>
      <c r="Q6" s="2"/>
      <c r="R6" s="2"/>
    </row>
    <row r="7" spans="2:18" s="10" customFormat="1" ht="13.05" customHeight="1" x14ac:dyDescent="0.25">
      <c r="B7" s="18"/>
      <c r="C7" s="15"/>
      <c r="D7" s="15"/>
      <c r="E7" s="15"/>
      <c r="F7" s="15"/>
      <c r="G7" s="15"/>
      <c r="I7" s="453" t="str">
        <f>Texte!A393</f>
        <v>Beitrag der Qualitätsstufe I (Fr./ha)</v>
      </c>
      <c r="J7" s="471"/>
      <c r="K7" s="82" t="str">
        <f>Texte!A343</f>
        <v>Fläche (ha)</v>
      </c>
      <c r="L7" s="82"/>
      <c r="M7" s="82" t="str">
        <f>Texte!A346</f>
        <v>Zwischentotal (Fr.)</v>
      </c>
      <c r="N7" s="162"/>
      <c r="O7" s="186" t="str">
        <f>Texte!A282</f>
        <v>Total (Fr.)</v>
      </c>
      <c r="P7" s="14"/>
      <c r="Q7" s="14"/>
    </row>
    <row r="8" spans="2:18" s="10" customFormat="1" ht="30" customHeight="1" x14ac:dyDescent="0.3">
      <c r="B8" s="8" t="str">
        <f>Texte!A99</f>
        <v>Beiträge der Qualitätsstufe I</v>
      </c>
      <c r="C8" s="9"/>
      <c r="D8" s="9"/>
      <c r="E8" s="9"/>
      <c r="F8" s="9"/>
      <c r="G8" s="9"/>
      <c r="I8" s="471"/>
      <c r="J8" s="471"/>
      <c r="K8" s="162"/>
      <c r="L8" s="162"/>
      <c r="M8" s="162"/>
      <c r="N8" s="162"/>
      <c r="O8" s="213"/>
      <c r="P8" s="14"/>
      <c r="Q8" s="14"/>
    </row>
    <row r="9" spans="2:18" s="10" customFormat="1" ht="17.100000000000001" customHeight="1" x14ac:dyDescent="0.25">
      <c r="B9" s="60"/>
      <c r="C9" s="15" t="str">
        <f>Texte!A349</f>
        <v>extensiv genutzte Wiesen (611,622)</v>
      </c>
      <c r="D9" s="15"/>
      <c r="E9" s="15"/>
      <c r="F9" s="15"/>
      <c r="G9" s="15"/>
      <c r="I9" s="39"/>
      <c r="J9" s="15" t="s">
        <v>137</v>
      </c>
      <c r="K9" s="40"/>
      <c r="L9" s="20" t="s">
        <v>138</v>
      </c>
      <c r="M9" s="35">
        <f t="shared" ref="M9:M20" si="0">I9*K9</f>
        <v>0</v>
      </c>
      <c r="N9" s="159" t="str">
        <f>Texte!A304</f>
        <v>TZ: 780; HZ: 560</v>
      </c>
      <c r="O9" s="118"/>
      <c r="P9" s="14"/>
      <c r="Q9" s="14"/>
    </row>
    <row r="10" spans="2:18" s="10" customFormat="1" ht="17.100000000000001" customHeight="1" x14ac:dyDescent="0.25">
      <c r="B10" s="60"/>
      <c r="C10" s="15" t="str">
        <f>Texte!A349</f>
        <v>extensiv genutzte Wiesen (611,622)</v>
      </c>
      <c r="D10" s="15"/>
      <c r="E10" s="15"/>
      <c r="F10" s="15"/>
      <c r="G10" s="15"/>
      <c r="I10" s="39"/>
      <c r="J10" s="15" t="s">
        <v>137</v>
      </c>
      <c r="K10" s="40"/>
      <c r="L10" s="20" t="s">
        <v>138</v>
      </c>
      <c r="M10" s="35">
        <f t="shared" si="0"/>
        <v>0</v>
      </c>
      <c r="N10" s="160" t="str">
        <f>Texte!A308</f>
        <v>BZ I-II: 300; BZ III-IV: 300</v>
      </c>
      <c r="O10" s="92"/>
      <c r="P10" s="14"/>
      <c r="Q10" s="14"/>
    </row>
    <row r="11" spans="2:18" s="10" customFormat="1" ht="17.100000000000001" customHeight="1" x14ac:dyDescent="0.25">
      <c r="B11" s="60"/>
      <c r="C11" s="15" t="str">
        <f>Texte!A348</f>
        <v>Streueflächen (851)</v>
      </c>
      <c r="D11" s="15"/>
      <c r="E11" s="15"/>
      <c r="F11" s="15"/>
      <c r="G11" s="15"/>
      <c r="I11" s="39"/>
      <c r="J11" s="15" t="s">
        <v>137</v>
      </c>
      <c r="K11" s="40"/>
      <c r="L11" s="20" t="s">
        <v>138</v>
      </c>
      <c r="M11" s="35">
        <f>I11*K11</f>
        <v>0</v>
      </c>
      <c r="N11" s="159" t="str">
        <f>Texte!A350</f>
        <v>TZ: 1440; HZ: 1220</v>
      </c>
      <c r="O11" s="118"/>
      <c r="P11" s="14"/>
      <c r="Q11" s="14"/>
    </row>
    <row r="12" spans="2:18" s="10" customFormat="1" ht="17.100000000000001" customHeight="1" x14ac:dyDescent="0.25">
      <c r="B12" s="60"/>
      <c r="C12" s="15" t="str">
        <f>Texte!A348</f>
        <v>Streueflächen (851)</v>
      </c>
      <c r="D12" s="15"/>
      <c r="E12" s="15"/>
      <c r="F12" s="15"/>
      <c r="G12" s="15"/>
      <c r="I12" s="39"/>
      <c r="J12" s="15" t="s">
        <v>137</v>
      </c>
      <c r="K12" s="40"/>
      <c r="L12" s="20" t="s">
        <v>138</v>
      </c>
      <c r="M12" s="35">
        <f>I12*K12</f>
        <v>0</v>
      </c>
      <c r="N12" s="160" t="str">
        <f>Texte!A351</f>
        <v>BZ I-II:860;BZ III-IV:680</v>
      </c>
      <c r="O12" s="92"/>
      <c r="P12" s="14"/>
      <c r="Q12" s="14"/>
    </row>
    <row r="13" spans="2:18" s="10" customFormat="1" ht="17.100000000000001" customHeight="1" x14ac:dyDescent="0.25">
      <c r="B13" s="60"/>
      <c r="C13" s="15" t="str">
        <f>Texte!A235</f>
        <v>wenig intensiv genutzte Wiesen (612,623)</v>
      </c>
      <c r="D13" s="15"/>
      <c r="E13" s="15"/>
      <c r="F13" s="15"/>
      <c r="G13" s="15"/>
      <c r="I13" s="146">
        <v>300</v>
      </c>
      <c r="J13" s="15" t="s">
        <v>137</v>
      </c>
      <c r="K13" s="40"/>
      <c r="L13" s="20" t="s">
        <v>138</v>
      </c>
      <c r="M13" s="35">
        <f t="shared" si="0"/>
        <v>0</v>
      </c>
      <c r="N13" s="20"/>
      <c r="O13" s="21"/>
      <c r="P13" s="14"/>
      <c r="Q13" s="14"/>
    </row>
    <row r="14" spans="2:18" s="10" customFormat="1" ht="17.100000000000001" customHeight="1" x14ac:dyDescent="0.25">
      <c r="B14" s="60"/>
      <c r="C14" s="15" t="str">
        <f>Texte!A220</f>
        <v>extensive Weiden und Waldweiden (617, 618)</v>
      </c>
      <c r="D14" s="15"/>
      <c r="E14" s="15"/>
      <c r="F14" s="15"/>
      <c r="G14" s="15"/>
      <c r="I14" s="146">
        <v>300</v>
      </c>
      <c r="J14" s="15" t="s">
        <v>137</v>
      </c>
      <c r="K14" s="40"/>
      <c r="L14" s="20" t="s">
        <v>138</v>
      </c>
      <c r="M14" s="35">
        <f t="shared" si="0"/>
        <v>0</v>
      </c>
      <c r="N14" s="20"/>
      <c r="O14" s="21"/>
      <c r="P14" s="14"/>
      <c r="Q14" s="14"/>
    </row>
    <row r="15" spans="2:18" s="10" customFormat="1" ht="17.100000000000001" customHeight="1" x14ac:dyDescent="0.25">
      <c r="B15" s="60"/>
      <c r="C15" s="15" t="str">
        <f>Texte!A181</f>
        <v>Hecken, Feld- und Ufergehölze (mit Krautsaum) (852)</v>
      </c>
      <c r="D15" s="15"/>
      <c r="E15" s="15"/>
      <c r="F15" s="15"/>
      <c r="G15" s="15"/>
      <c r="I15" s="146">
        <v>2160</v>
      </c>
      <c r="J15" s="15" t="s">
        <v>137</v>
      </c>
      <c r="K15" s="40"/>
      <c r="L15" s="20" t="s">
        <v>138</v>
      </c>
      <c r="M15" s="35">
        <f t="shared" si="0"/>
        <v>0</v>
      </c>
      <c r="N15" s="182"/>
      <c r="O15" s="21"/>
      <c r="P15" s="14"/>
      <c r="Q15" s="14"/>
    </row>
    <row r="16" spans="2:18" s="10" customFormat="1" ht="17.100000000000001" customHeight="1" x14ac:dyDescent="0.25">
      <c r="B16" s="60"/>
      <c r="C16" s="15" t="str">
        <f>Texte!A183</f>
        <v>Buntbrache (556)</v>
      </c>
      <c r="D16" s="15"/>
      <c r="E16" s="15"/>
      <c r="F16" s="15"/>
      <c r="G16" s="15" t="str">
        <f>Texte!A184</f>
        <v>TZ und HZ</v>
      </c>
      <c r="I16" s="146">
        <v>3800</v>
      </c>
      <c r="J16" s="15" t="s">
        <v>137</v>
      </c>
      <c r="K16" s="40"/>
      <c r="L16" s="20" t="s">
        <v>138</v>
      </c>
      <c r="M16" s="35">
        <f t="shared" si="0"/>
        <v>0</v>
      </c>
      <c r="N16" s="182"/>
      <c r="O16" s="21"/>
      <c r="P16" s="14"/>
      <c r="Q16" s="14"/>
    </row>
    <row r="17" spans="1:18" ht="17.100000000000001" customHeight="1" x14ac:dyDescent="0.25">
      <c r="A17" s="10"/>
      <c r="B17" s="60"/>
      <c r="C17" s="15" t="str">
        <f>Texte!A185</f>
        <v>Rotationsbrache (557)</v>
      </c>
      <c r="D17" s="15"/>
      <c r="E17" s="15"/>
      <c r="F17" s="15"/>
      <c r="G17" s="15" t="str">
        <f>Texte!A184</f>
        <v>TZ und HZ</v>
      </c>
      <c r="H17" s="10"/>
      <c r="I17" s="146">
        <v>3300</v>
      </c>
      <c r="J17" s="15" t="s">
        <v>137</v>
      </c>
      <c r="K17" s="40"/>
      <c r="L17" s="20" t="s">
        <v>138</v>
      </c>
      <c r="M17" s="35">
        <f t="shared" si="0"/>
        <v>0</v>
      </c>
      <c r="N17" s="182"/>
      <c r="O17" s="21"/>
      <c r="P17" s="14"/>
      <c r="Q17" s="14"/>
      <c r="R17" s="2"/>
    </row>
    <row r="18" spans="1:18" ht="17.100000000000001" customHeight="1" x14ac:dyDescent="0.25">
      <c r="B18" s="60"/>
      <c r="C18" s="15" t="str">
        <f>Texte!A354</f>
        <v>Ackerschonstreifen</v>
      </c>
      <c r="D18" s="15"/>
      <c r="E18" s="15"/>
      <c r="F18" s="15"/>
      <c r="G18" s="15"/>
      <c r="H18" s="10"/>
      <c r="I18" s="146">
        <v>2300</v>
      </c>
      <c r="J18" s="15" t="s">
        <v>137</v>
      </c>
      <c r="K18" s="40"/>
      <c r="L18" s="20" t="s">
        <v>138</v>
      </c>
      <c r="M18" s="35">
        <f t="shared" si="0"/>
        <v>0</v>
      </c>
      <c r="N18" s="182"/>
      <c r="O18" s="21"/>
      <c r="P18" s="14"/>
      <c r="Q18" s="14"/>
      <c r="R18" s="2"/>
    </row>
    <row r="19" spans="1:18" ht="17.100000000000001" customHeight="1" x14ac:dyDescent="0.25">
      <c r="B19" s="60"/>
      <c r="C19" s="15" t="str">
        <f>Texte!A206</f>
        <v>Saum auf Ackerfläche (559)</v>
      </c>
      <c r="D19" s="15"/>
      <c r="E19" s="15"/>
      <c r="F19" s="15"/>
      <c r="G19" s="15" t="str">
        <f>Texte!A324</f>
        <v>TZ bis BZ II</v>
      </c>
      <c r="H19" s="10"/>
      <c r="I19" s="146">
        <v>3300</v>
      </c>
      <c r="J19" s="15" t="s">
        <v>137</v>
      </c>
      <c r="K19" s="40"/>
      <c r="L19" s="20" t="s">
        <v>138</v>
      </c>
      <c r="M19" s="35">
        <f t="shared" si="0"/>
        <v>0</v>
      </c>
      <c r="N19" s="182"/>
      <c r="O19" s="21"/>
      <c r="P19" s="14"/>
      <c r="Q19" s="14"/>
      <c r="R19" s="2"/>
    </row>
    <row r="20" spans="1:18" ht="17.100000000000001" customHeight="1" x14ac:dyDescent="0.25">
      <c r="B20" s="60"/>
      <c r="C20" s="15" t="str">
        <f>Texte!A321</f>
        <v>Uferwiese (634)</v>
      </c>
      <c r="D20" s="15"/>
      <c r="E20" s="15"/>
      <c r="F20" s="15"/>
      <c r="G20" s="15"/>
      <c r="H20" s="10"/>
      <c r="I20" s="146">
        <v>300</v>
      </c>
      <c r="J20" s="15" t="s">
        <v>137</v>
      </c>
      <c r="K20" s="40"/>
      <c r="L20" s="20" t="s">
        <v>138</v>
      </c>
      <c r="M20" s="35">
        <f t="shared" si="0"/>
        <v>0</v>
      </c>
      <c r="N20" s="182"/>
      <c r="O20" s="21"/>
      <c r="P20" s="14"/>
      <c r="Q20" s="14"/>
      <c r="R20" s="2"/>
    </row>
    <row r="21" spans="1:18" s="14" customFormat="1" ht="27.75" customHeight="1" x14ac:dyDescent="0.25">
      <c r="A21" s="175"/>
      <c r="B21" s="203"/>
      <c r="C21" s="440" t="str">
        <f>Texte!A55</f>
        <v>Hochstamm-Feldobstbäume (inkl. Nussbäume, Kastanien) (921,922,923)</v>
      </c>
      <c r="D21" s="440"/>
      <c r="E21" s="297"/>
      <c r="F21" s="82" t="str">
        <f>Texte!A54</f>
        <v>Bäume</v>
      </c>
      <c r="G21" s="209"/>
      <c r="H21" s="162" t="s">
        <v>137</v>
      </c>
      <c r="I21" s="319">
        <v>13.5</v>
      </c>
      <c r="J21" s="82"/>
      <c r="K21" s="342">
        <f>IF(G21&lt;20,0,G21*0.01)</f>
        <v>0</v>
      </c>
      <c r="L21" s="162" t="s">
        <v>138</v>
      </c>
      <c r="M21" s="161">
        <f xml:space="preserve"> IF(G21&lt;20,0,G21*I21)</f>
        <v>0</v>
      </c>
      <c r="N21" s="363"/>
      <c r="O21" s="364"/>
    </row>
    <row r="22" spans="1:18" s="10" customFormat="1" ht="7.5" customHeight="1" x14ac:dyDescent="0.25">
      <c r="B22" s="11"/>
      <c r="C22" s="29"/>
      <c r="D22" s="29"/>
      <c r="E22" s="15"/>
      <c r="F22" s="15"/>
      <c r="G22" s="15"/>
      <c r="I22" s="36"/>
      <c r="J22" s="15"/>
      <c r="K22" s="41"/>
      <c r="L22" s="15"/>
      <c r="M22" s="43"/>
      <c r="N22" s="20"/>
      <c r="O22" s="142"/>
      <c r="Q22"/>
    </row>
    <row r="23" spans="1:18" s="10" customFormat="1" ht="13.5" customHeight="1" x14ac:dyDescent="0.25">
      <c r="B23" s="11"/>
      <c r="C23" s="346" t="str">
        <f>Texte!A467</f>
        <v>Auf dem Betrieb müssen mindestens 20 beitragsberechtigte Bäume vorhanden sein, damit die QI Beiträge ausgerichtet werden.</v>
      </c>
      <c r="D23" s="15"/>
      <c r="E23" s="41"/>
      <c r="F23" s="15"/>
      <c r="G23" s="41"/>
      <c r="I23" s="41"/>
      <c r="K23" s="30"/>
      <c r="L23" s="15"/>
      <c r="M23" s="44" t="str">
        <f>Texte!A252</f>
        <v>Summe der Beiträge</v>
      </c>
      <c r="N23" s="20"/>
      <c r="O23" s="142"/>
      <c r="Q23"/>
    </row>
    <row r="24" spans="1:18" s="10" customFormat="1" ht="17.100000000000001" customHeight="1" x14ac:dyDescent="0.25">
      <c r="B24" s="111"/>
      <c r="C24" s="346"/>
      <c r="D24" s="45"/>
      <c r="E24" s="45"/>
      <c r="F24" s="45"/>
      <c r="G24" s="41"/>
      <c r="H24" s="45"/>
      <c r="I24" s="110"/>
      <c r="J24" s="15"/>
      <c r="K24" s="41"/>
      <c r="L24" s="15"/>
      <c r="M24" s="44"/>
      <c r="N24" s="20" t="s">
        <v>138</v>
      </c>
      <c r="O24" s="46">
        <f>SUM(M9:M21)</f>
        <v>0</v>
      </c>
      <c r="Q24"/>
    </row>
    <row r="25" spans="1:18" s="10" customFormat="1" ht="24.75" customHeight="1" x14ac:dyDescent="0.25">
      <c r="B25" s="111"/>
      <c r="C25" s="93"/>
      <c r="D25" s="45"/>
      <c r="E25" s="45"/>
      <c r="F25" s="45"/>
      <c r="G25" s="41"/>
      <c r="H25" s="45"/>
      <c r="I25" s="477" t="str">
        <f>Texte!A394</f>
        <v>Beitrag der Qualitätsstufe II (Fr./ha)</v>
      </c>
      <c r="J25" s="476"/>
      <c r="K25" s="41"/>
      <c r="L25" s="15"/>
      <c r="M25" s="44"/>
      <c r="N25" s="20"/>
      <c r="O25" s="48"/>
      <c r="Q25"/>
    </row>
    <row r="26" spans="1:18" s="10" customFormat="1" ht="17.100000000000001" customHeight="1" x14ac:dyDescent="0.3">
      <c r="B26" s="8" t="str">
        <f>Texte!A101</f>
        <v>Beiträge für Qualitätsstufe II</v>
      </c>
      <c r="C26" s="9"/>
      <c r="D26" s="9"/>
      <c r="E26" s="9"/>
      <c r="F26" s="9"/>
      <c r="G26" s="9"/>
      <c r="I26" s="476"/>
      <c r="J26" s="476"/>
      <c r="K26" s="20"/>
      <c r="L26" s="20"/>
      <c r="M26" s="20"/>
      <c r="N26" s="20"/>
      <c r="O26" s="21"/>
      <c r="P26" s="14"/>
      <c r="Q26" s="14"/>
    </row>
    <row r="27" spans="1:18" s="10" customFormat="1" ht="17.100000000000001" customHeight="1" x14ac:dyDescent="0.25">
      <c r="B27" s="60"/>
      <c r="C27" s="15" t="str">
        <f>Texte!A349</f>
        <v>extensiv genutzte Wiesen (611,622)</v>
      </c>
      <c r="D27" s="15"/>
      <c r="E27" s="15"/>
      <c r="F27" s="15"/>
      <c r="G27" s="15"/>
      <c r="I27" s="39"/>
      <c r="J27" s="15" t="s">
        <v>137</v>
      </c>
      <c r="K27" s="40"/>
      <c r="L27" s="20" t="s">
        <v>138</v>
      </c>
      <c r="M27" s="35">
        <f>I27*K27</f>
        <v>0</v>
      </c>
      <c r="N27" s="159" t="str">
        <f>Texte!A447</f>
        <v>TZ: 1920; HZ: 1840</v>
      </c>
      <c r="O27" s="118"/>
      <c r="P27" s="14"/>
      <c r="Q27" s="14"/>
    </row>
    <row r="28" spans="1:18" s="10" customFormat="1" ht="17.100000000000001" customHeight="1" x14ac:dyDescent="0.25">
      <c r="B28" s="60"/>
      <c r="C28" s="15" t="str">
        <f>Texte!A349</f>
        <v>extensiv genutzte Wiesen (611,622)</v>
      </c>
      <c r="D28" s="15"/>
      <c r="E28" s="15"/>
      <c r="F28" s="15"/>
      <c r="G28" s="15"/>
      <c r="I28" s="39"/>
      <c r="J28" s="15" t="s">
        <v>137</v>
      </c>
      <c r="K28" s="40"/>
      <c r="L28" s="20" t="s">
        <v>138</v>
      </c>
      <c r="M28" s="35">
        <f>I28*K28</f>
        <v>0</v>
      </c>
      <c r="N28" s="160" t="str">
        <f>Texte!A448</f>
        <v>BZ I-II:1700;BZ III-IV:1100</v>
      </c>
      <c r="O28" s="92"/>
      <c r="P28" s="14"/>
      <c r="Q28" s="14"/>
    </row>
    <row r="29" spans="1:18" s="10" customFormat="1" ht="17.100000000000001" customHeight="1" x14ac:dyDescent="0.25">
      <c r="B29" s="60"/>
      <c r="C29" s="15" t="str">
        <f>Texte!A348</f>
        <v>Streueflächen (851)</v>
      </c>
      <c r="D29" s="15"/>
      <c r="E29" s="15"/>
      <c r="F29" s="15"/>
      <c r="G29" s="15"/>
      <c r="I29" s="39"/>
      <c r="J29" s="15" t="s">
        <v>137</v>
      </c>
      <c r="K29" s="40"/>
      <c r="L29" s="20" t="s">
        <v>138</v>
      </c>
      <c r="M29" s="35">
        <f>I29*K29</f>
        <v>0</v>
      </c>
      <c r="N29" s="159" t="str">
        <f>Texte!A449</f>
        <v>TZ: 2060; HZ: 1980</v>
      </c>
      <c r="O29" s="118"/>
      <c r="P29" s="14"/>
      <c r="Q29" s="14"/>
    </row>
    <row r="30" spans="1:18" s="10" customFormat="1" ht="17.100000000000001" customHeight="1" x14ac:dyDescent="0.25">
      <c r="B30" s="60"/>
      <c r="C30" s="15" t="str">
        <f>Texte!A348</f>
        <v>Streueflächen (851)</v>
      </c>
      <c r="D30" s="15"/>
      <c r="E30" s="15"/>
      <c r="F30" s="15"/>
      <c r="G30" s="15"/>
      <c r="I30" s="39"/>
      <c r="J30" s="15" t="s">
        <v>137</v>
      </c>
      <c r="K30" s="40"/>
      <c r="L30" s="20" t="s">
        <v>138</v>
      </c>
      <c r="M30" s="35">
        <f t="shared" ref="M30:M36" si="1">I30*K30</f>
        <v>0</v>
      </c>
      <c r="N30" s="160" t="str">
        <f>Texte!A450</f>
        <v>BZ I-II:1840;BZ III-IV:1770</v>
      </c>
      <c r="O30" s="92"/>
      <c r="P30" s="14"/>
      <c r="Q30" s="14"/>
    </row>
    <row r="31" spans="1:18" s="10" customFormat="1" ht="17.100000000000001" customHeight="1" x14ac:dyDescent="0.25">
      <c r="B31" s="60"/>
      <c r="C31" s="15" t="str">
        <f>Texte!A235</f>
        <v>wenig intensiv genutzte Wiesen (612,623)</v>
      </c>
      <c r="D31" s="15"/>
      <c r="E31" s="15"/>
      <c r="F31" s="15"/>
      <c r="G31" s="15"/>
      <c r="I31" s="381"/>
      <c r="J31" s="15" t="s">
        <v>137</v>
      </c>
      <c r="K31" s="40"/>
      <c r="L31" s="20" t="s">
        <v>138</v>
      </c>
      <c r="M31" s="35">
        <f t="shared" si="1"/>
        <v>0</v>
      </c>
      <c r="N31" s="159" t="str">
        <f>Texte!A533</f>
        <v>TZ: 1540; HZ: 1470</v>
      </c>
      <c r="O31" s="118"/>
      <c r="P31" s="14"/>
      <c r="Q31" s="14"/>
    </row>
    <row r="32" spans="1:18" s="10" customFormat="1" ht="17.100000000000001" customHeight="1" x14ac:dyDescent="0.25">
      <c r="B32" s="60"/>
      <c r="C32" s="15" t="str">
        <f>Texte!A235</f>
        <v>wenig intensiv genutzte Wiesen (612,623)</v>
      </c>
      <c r="D32" s="15"/>
      <c r="E32" s="15"/>
      <c r="F32" s="15"/>
      <c r="G32" s="15"/>
      <c r="I32" s="381"/>
      <c r="J32" s="15" t="s">
        <v>137</v>
      </c>
      <c r="K32" s="40"/>
      <c r="L32" s="20" t="s">
        <v>138</v>
      </c>
      <c r="M32" s="35">
        <f t="shared" si="1"/>
        <v>0</v>
      </c>
      <c r="N32" s="160" t="str">
        <f>Texte!A534</f>
        <v>BZ I-II:1360; BZ III-IV:1000</v>
      </c>
      <c r="O32" s="92"/>
      <c r="P32" s="14"/>
      <c r="Q32" s="14"/>
    </row>
    <row r="33" spans="1:19" s="10" customFormat="1" ht="17.100000000000001" customHeight="1" x14ac:dyDescent="0.25">
      <c r="B33" s="60"/>
      <c r="C33" s="15" t="str">
        <f>Texte!A220</f>
        <v>extensive Weiden und Waldweiden (617, 618)</v>
      </c>
      <c r="D33" s="15"/>
      <c r="E33" s="15"/>
      <c r="F33" s="15"/>
      <c r="G33" s="15"/>
      <c r="I33" s="146">
        <v>700</v>
      </c>
      <c r="J33" s="15" t="s">
        <v>137</v>
      </c>
      <c r="K33" s="40"/>
      <c r="L33" s="20" t="s">
        <v>138</v>
      </c>
      <c r="M33" s="35">
        <f t="shared" si="1"/>
        <v>0</v>
      </c>
      <c r="N33" s="20"/>
      <c r="O33" s="21"/>
      <c r="P33" s="14"/>
      <c r="Q33" s="14"/>
    </row>
    <row r="34" spans="1:19" s="10" customFormat="1" ht="17.100000000000001" customHeight="1" x14ac:dyDescent="0.25">
      <c r="B34" s="60"/>
      <c r="C34" s="15" t="str">
        <f>Texte!A181</f>
        <v>Hecken, Feld- und Ufergehölze (mit Krautsaum) (852)</v>
      </c>
      <c r="D34" s="15"/>
      <c r="E34" s="15"/>
      <c r="F34" s="15"/>
      <c r="G34" s="15"/>
      <c r="I34" s="146">
        <v>2840</v>
      </c>
      <c r="J34" s="15" t="s">
        <v>137</v>
      </c>
      <c r="K34" s="40"/>
      <c r="L34" s="20" t="s">
        <v>138</v>
      </c>
      <c r="M34" s="35">
        <f t="shared" si="1"/>
        <v>0</v>
      </c>
      <c r="N34" s="20"/>
      <c r="O34" s="21"/>
      <c r="P34" s="14"/>
      <c r="Q34" s="14"/>
    </row>
    <row r="35" spans="1:19" s="10" customFormat="1" ht="17.100000000000001" customHeight="1" x14ac:dyDescent="0.25">
      <c r="B35" s="60"/>
      <c r="C35" s="15" t="str">
        <f>Texte!A262</f>
        <v>Rebflächen mit natürlicher Artenvielfalt (717)</v>
      </c>
      <c r="D35" s="15"/>
      <c r="E35" s="15"/>
      <c r="F35" s="15"/>
      <c r="G35" s="15"/>
      <c r="I35" s="146">
        <v>1100</v>
      </c>
      <c r="J35" s="15" t="s">
        <v>137</v>
      </c>
      <c r="K35" s="40"/>
      <c r="L35" s="20" t="s">
        <v>138</v>
      </c>
      <c r="M35" s="35">
        <f t="shared" si="1"/>
        <v>0</v>
      </c>
      <c r="N35" s="20"/>
      <c r="O35" s="21"/>
      <c r="P35" s="14"/>
      <c r="Q35" s="14"/>
      <c r="R35" s="2"/>
    </row>
    <row r="36" spans="1:19" s="10" customFormat="1" ht="16.5" customHeight="1" x14ac:dyDescent="0.25">
      <c r="A36"/>
      <c r="B36" s="60"/>
      <c r="C36" s="15" t="str">
        <f>Texte!A182</f>
        <v>Artenreiche Grün- und Streuflächen im Sömmerungsgebiet</v>
      </c>
      <c r="D36" s="15"/>
      <c r="E36" s="15"/>
      <c r="F36" s="15"/>
      <c r="G36" s="15"/>
      <c r="H36" s="187" t="s">
        <v>1158</v>
      </c>
      <c r="I36" s="367">
        <v>150</v>
      </c>
      <c r="J36" s="82" t="s">
        <v>137</v>
      </c>
      <c r="K36" s="178"/>
      <c r="L36" s="162" t="s">
        <v>138</v>
      </c>
      <c r="M36" s="161">
        <f t="shared" si="1"/>
        <v>0</v>
      </c>
      <c r="N36" s="479" t="str">
        <f>Texte!A479</f>
        <v>**max. aber 300 je NST</v>
      </c>
      <c r="O36" s="480"/>
      <c r="P36" s="14"/>
      <c r="Q36" s="14"/>
    </row>
    <row r="37" spans="1:19" s="10" customFormat="1" ht="16.5" customHeight="1" x14ac:dyDescent="0.25">
      <c r="B37" s="60"/>
      <c r="C37" s="15" t="str">
        <f>Texte!A56</f>
        <v>Hochstamm-Feldobstbäume (ohne Nussbäume) (921,923)</v>
      </c>
      <c r="D37" s="15"/>
      <c r="E37" s="15"/>
      <c r="F37" s="15" t="str">
        <f>Texte!A54</f>
        <v>Bäume</v>
      </c>
      <c r="G37" s="39"/>
      <c r="H37" s="20" t="s">
        <v>137</v>
      </c>
      <c r="I37" s="320">
        <v>31.5</v>
      </c>
      <c r="J37" s="15"/>
      <c r="K37" s="342">
        <f>IF((G37+G38)&lt;20,0,G37*0.01)</f>
        <v>0</v>
      </c>
      <c r="L37" s="162" t="s">
        <v>138</v>
      </c>
      <c r="M37" s="161">
        <f xml:space="preserve"> IF((G37+G38)&lt;20,0,G37*I37)</f>
        <v>0</v>
      </c>
      <c r="N37" s="479"/>
      <c r="O37" s="480"/>
      <c r="P37" s="14"/>
      <c r="Q37" s="14"/>
      <c r="R37" s="2"/>
    </row>
    <row r="38" spans="1:19" ht="17.100000000000001" customHeight="1" x14ac:dyDescent="0.25">
      <c r="A38" s="10"/>
      <c r="B38" s="60"/>
      <c r="C38" s="15" t="str">
        <f>Texte!A57</f>
        <v>Nussbäume (922)</v>
      </c>
      <c r="D38" s="15"/>
      <c r="E38" s="15"/>
      <c r="F38" s="15" t="str">
        <f>Texte!A54</f>
        <v>Bäume</v>
      </c>
      <c r="G38" s="39"/>
      <c r="H38" s="20" t="s">
        <v>137</v>
      </c>
      <c r="I38" s="321">
        <v>16.5</v>
      </c>
      <c r="J38" s="15"/>
      <c r="K38" s="342">
        <f>IF((G38+G37)&lt;20,0,G38*0.01)</f>
        <v>0</v>
      </c>
      <c r="L38" s="162" t="s">
        <v>138</v>
      </c>
      <c r="M38" s="161">
        <f xml:space="preserve"> IF((G38+G37)&lt;20,0,G38*I38)</f>
        <v>0</v>
      </c>
      <c r="N38" s="472"/>
      <c r="O38" s="473"/>
      <c r="P38" s="14"/>
      <c r="Q38" s="14"/>
      <c r="R38" s="2"/>
      <c r="S38" s="10"/>
    </row>
    <row r="39" spans="1:19" ht="7.5" customHeight="1" x14ac:dyDescent="0.25">
      <c r="B39" s="11"/>
      <c r="C39" s="29"/>
      <c r="D39" s="29"/>
      <c r="E39" s="15"/>
      <c r="F39" s="15"/>
      <c r="G39" s="15"/>
      <c r="H39" s="10"/>
      <c r="I39" s="36"/>
      <c r="J39" s="15"/>
      <c r="K39" s="41"/>
      <c r="L39" s="15"/>
      <c r="M39" s="43"/>
      <c r="N39" s="20"/>
      <c r="O39" s="142"/>
      <c r="P39" s="10"/>
      <c r="R39" s="2"/>
    </row>
    <row r="40" spans="1:19" ht="17.100000000000001" customHeight="1" x14ac:dyDescent="0.25">
      <c r="B40" s="11"/>
      <c r="C40" s="207"/>
      <c r="D40" s="15"/>
      <c r="E40" s="41"/>
      <c r="F40" s="15"/>
      <c r="G40" s="41"/>
      <c r="H40" s="10"/>
      <c r="I40" s="41"/>
      <c r="J40" s="10"/>
      <c r="K40" s="30"/>
      <c r="L40" s="15"/>
      <c r="M40" s="44" t="str">
        <f>Texte!A252</f>
        <v>Summe der Beiträge</v>
      </c>
      <c r="N40" s="20"/>
      <c r="O40" s="142"/>
      <c r="P40" s="10"/>
      <c r="R40" s="2"/>
    </row>
    <row r="41" spans="1:19" ht="17.100000000000001" customHeight="1" x14ac:dyDescent="0.3">
      <c r="B41" s="132"/>
      <c r="C41" s="207"/>
      <c r="D41" s="45"/>
      <c r="E41" s="45"/>
      <c r="F41" s="45"/>
      <c r="G41" s="41"/>
      <c r="H41" s="45"/>
      <c r="I41" s="110"/>
      <c r="J41" s="15"/>
      <c r="K41" s="41"/>
      <c r="L41" s="15"/>
      <c r="M41" s="44"/>
      <c r="N41" s="20" t="s">
        <v>138</v>
      </c>
      <c r="O41" s="46">
        <f>SUM(M27:M38)</f>
        <v>0</v>
      </c>
      <c r="P41" s="10"/>
      <c r="R41" s="2"/>
    </row>
    <row r="42" spans="1:19" ht="13.5" customHeight="1" x14ac:dyDescent="0.3">
      <c r="B42" s="132"/>
      <c r="C42" s="207"/>
      <c r="D42" s="45"/>
      <c r="E42" s="45"/>
      <c r="F42" s="45"/>
      <c r="G42" s="41"/>
      <c r="H42" s="45"/>
      <c r="I42" s="110"/>
      <c r="J42" s="15"/>
      <c r="K42" s="41"/>
      <c r="L42" s="15"/>
      <c r="M42" s="44"/>
      <c r="N42" s="20"/>
      <c r="O42" s="48"/>
      <c r="P42" s="10"/>
      <c r="R42" s="2"/>
    </row>
    <row r="43" spans="1:19" s="10" customFormat="1" ht="20.25" hidden="1" customHeight="1" x14ac:dyDescent="0.25">
      <c r="A43"/>
      <c r="B43" s="322"/>
      <c r="C43" s="323"/>
      <c r="D43" s="324"/>
      <c r="E43" s="324"/>
      <c r="F43" s="324"/>
      <c r="G43" s="325"/>
      <c r="H43" s="324"/>
      <c r="I43" s="478" t="str">
        <f>Texte!A395</f>
        <v>Beitrag der Qualitätsstufe III (Fr./ha)</v>
      </c>
      <c r="J43" s="478"/>
      <c r="K43" s="325"/>
      <c r="L43" s="326"/>
      <c r="M43" s="327"/>
      <c r="N43" s="328"/>
      <c r="O43" s="329"/>
      <c r="Q43"/>
      <c r="R43" s="2"/>
      <c r="S43"/>
    </row>
    <row r="44" spans="1:19" ht="17.100000000000001" hidden="1" customHeight="1" x14ac:dyDescent="0.25">
      <c r="A44" s="10"/>
      <c r="B44" s="338" t="str">
        <f>Texte!A102</f>
        <v>Beiträge für Qualitätsstufe III**</v>
      </c>
      <c r="C44" s="330"/>
      <c r="D44" s="330"/>
      <c r="E44" s="330"/>
      <c r="F44" s="330"/>
      <c r="G44" s="330"/>
      <c r="H44" s="331"/>
      <c r="I44" s="478"/>
      <c r="J44" s="478"/>
      <c r="K44" s="328"/>
      <c r="L44" s="328"/>
      <c r="M44" s="328"/>
      <c r="N44" s="328"/>
      <c r="O44" s="332"/>
      <c r="P44" s="14"/>
      <c r="Q44" s="14"/>
      <c r="R44" s="10"/>
      <c r="S44" s="10"/>
    </row>
    <row r="45" spans="1:19" ht="17.100000000000001" hidden="1" customHeight="1" x14ac:dyDescent="0.25">
      <c r="B45" s="333"/>
      <c r="C45" s="326" t="str">
        <f>Texte!A234</f>
        <v>extensiv genutzte Wiesen und Streueflächen (611,622,851)</v>
      </c>
      <c r="D45" s="326"/>
      <c r="E45" s="326"/>
      <c r="F45" s="326"/>
      <c r="G45" s="326"/>
      <c r="H45" s="331"/>
      <c r="I45" s="334">
        <v>200</v>
      </c>
      <c r="J45" s="326" t="s">
        <v>137</v>
      </c>
      <c r="K45" s="335"/>
      <c r="L45" s="328" t="s">
        <v>138</v>
      </c>
      <c r="M45" s="336">
        <f>I45*K45</f>
        <v>0</v>
      </c>
      <c r="N45" s="337"/>
      <c r="O45" s="332"/>
      <c r="P45" s="10"/>
      <c r="R45" s="10"/>
    </row>
    <row r="46" spans="1:19" ht="17.100000000000001" hidden="1" customHeight="1" x14ac:dyDescent="0.25">
      <c r="B46" s="333"/>
      <c r="C46" s="326" t="str">
        <f>Texte!A235</f>
        <v>wenig intensiv genutzte Wiesen (612,623)</v>
      </c>
      <c r="D46" s="326"/>
      <c r="E46" s="326"/>
      <c r="F46" s="326"/>
      <c r="G46" s="326"/>
      <c r="H46" s="331"/>
      <c r="I46" s="334">
        <v>200</v>
      </c>
      <c r="J46" s="326" t="s">
        <v>137</v>
      </c>
      <c r="K46" s="335"/>
      <c r="L46" s="328" t="s">
        <v>138</v>
      </c>
      <c r="M46" s="336">
        <f>I46*K46</f>
        <v>0</v>
      </c>
      <c r="N46" s="328"/>
      <c r="O46" s="332"/>
      <c r="P46" s="10"/>
      <c r="R46" s="10"/>
    </row>
    <row r="47" spans="1:19" ht="17.100000000000001" hidden="1" customHeight="1" x14ac:dyDescent="0.25">
      <c r="B47" s="333"/>
      <c r="C47" s="326" t="str">
        <f>Texte!A220</f>
        <v>extensive Weiden und Waldweiden (617, 618)</v>
      </c>
      <c r="D47" s="326"/>
      <c r="E47" s="326"/>
      <c r="F47" s="326"/>
      <c r="G47" s="326"/>
      <c r="H47" s="331"/>
      <c r="I47" s="336">
        <v>200</v>
      </c>
      <c r="J47" s="326" t="s">
        <v>137</v>
      </c>
      <c r="K47" s="335"/>
      <c r="L47" s="328" t="s">
        <v>138</v>
      </c>
      <c r="M47" s="336">
        <f>I47*K47</f>
        <v>0</v>
      </c>
      <c r="N47" s="328"/>
      <c r="O47" s="332"/>
      <c r="P47" s="10"/>
      <c r="R47" s="10"/>
    </row>
    <row r="48" spans="1:19" ht="12.6" hidden="1" customHeight="1" x14ac:dyDescent="0.25">
      <c r="B48" s="11"/>
      <c r="C48" s="29"/>
      <c r="D48" s="29"/>
      <c r="E48" s="15"/>
      <c r="F48" s="15"/>
      <c r="G48" s="15"/>
      <c r="H48" s="10"/>
      <c r="I48" s="36"/>
      <c r="J48" s="15"/>
      <c r="K48" s="41"/>
      <c r="L48" s="15"/>
      <c r="M48" s="43"/>
      <c r="N48" s="20"/>
      <c r="O48" s="142"/>
      <c r="P48" s="10"/>
      <c r="R48" s="10"/>
    </row>
    <row r="49" spans="1:19" ht="14.25" hidden="1" customHeight="1" x14ac:dyDescent="0.25">
      <c r="B49" s="11"/>
      <c r="C49" s="341" t="str">
        <f>Texte!A103</f>
        <v>** Die Beiträge für die Qualitätsstufe III treten 2016 aufgrund der administrativen Vereinfachung nicht in Kraft.</v>
      </c>
      <c r="D49" s="15"/>
      <c r="E49" s="41"/>
      <c r="F49" s="15"/>
      <c r="G49" s="41"/>
      <c r="H49" s="10"/>
      <c r="I49" s="41"/>
      <c r="J49" s="10"/>
      <c r="K49" s="30"/>
      <c r="L49" s="326"/>
      <c r="M49" s="327" t="str">
        <f>Texte!A252</f>
        <v>Summe der Beiträge</v>
      </c>
      <c r="N49" s="328"/>
      <c r="O49" s="339"/>
      <c r="P49" s="10"/>
      <c r="R49" s="10"/>
    </row>
    <row r="50" spans="1:19" ht="15" hidden="1" customHeight="1" x14ac:dyDescent="0.25">
      <c r="B50" s="11"/>
      <c r="C50" s="41"/>
      <c r="D50" s="15"/>
      <c r="E50" s="41"/>
      <c r="F50" s="15"/>
      <c r="G50" s="41"/>
      <c r="H50" s="10"/>
      <c r="I50" s="41"/>
      <c r="J50" s="10"/>
      <c r="K50" s="30"/>
      <c r="L50" s="326"/>
      <c r="M50" s="327"/>
      <c r="N50" s="328" t="s">
        <v>138</v>
      </c>
      <c r="O50" s="340">
        <f>SUM(M45:M47)</f>
        <v>0</v>
      </c>
      <c r="P50" s="10"/>
      <c r="R50" s="10"/>
    </row>
    <row r="51" spans="1:19" ht="6" customHeight="1" x14ac:dyDescent="0.25">
      <c r="B51" s="126"/>
      <c r="C51" s="127"/>
      <c r="D51" s="128"/>
      <c r="E51" s="128"/>
      <c r="F51" s="128"/>
      <c r="G51" s="129"/>
      <c r="H51" s="128"/>
      <c r="I51" s="147"/>
      <c r="J51" s="62"/>
      <c r="K51" s="129"/>
      <c r="L51" s="62"/>
      <c r="M51" s="67"/>
      <c r="N51" s="63"/>
      <c r="O51" s="46"/>
      <c r="P51" s="10"/>
      <c r="R51" s="10"/>
    </row>
    <row r="52" spans="1:19" s="10" customFormat="1" ht="4.5" customHeight="1" x14ac:dyDescent="0.25">
      <c r="A52"/>
      <c r="B52" s="148"/>
      <c r="C52" s="52"/>
      <c r="D52" s="52"/>
      <c r="E52" s="52"/>
      <c r="F52" s="52"/>
      <c r="G52" s="52"/>
      <c r="H52" s="52"/>
      <c r="I52" s="474" t="str">
        <f>Texte!A396</f>
        <v>Vernetzungs- beitrag (Fr./ha)</v>
      </c>
      <c r="J52" s="475"/>
      <c r="K52" s="52"/>
      <c r="L52" s="52"/>
      <c r="M52" s="52"/>
      <c r="N52" s="52"/>
      <c r="O52" s="57"/>
      <c r="P52" s="14"/>
      <c r="Q52" s="14"/>
      <c r="S52"/>
    </row>
    <row r="53" spans="1:19" s="10" customFormat="1" ht="23.25" customHeight="1" x14ac:dyDescent="0.3">
      <c r="B53" s="8" t="str">
        <f>Texte!A119</f>
        <v>Vernetzungsbeitrag</v>
      </c>
      <c r="C53" s="9"/>
      <c r="D53" s="9"/>
      <c r="E53" s="9"/>
      <c r="F53" s="9"/>
      <c r="G53" s="9"/>
      <c r="I53" s="476"/>
      <c r="J53" s="476"/>
      <c r="K53" s="20"/>
      <c r="L53" s="20"/>
      <c r="M53" s="20"/>
      <c r="N53" s="20"/>
      <c r="O53" s="21"/>
      <c r="P53" s="14"/>
      <c r="Q53" s="14"/>
    </row>
    <row r="54" spans="1:19" s="10" customFormat="1" ht="17.100000000000001" customHeight="1" x14ac:dyDescent="0.25">
      <c r="B54" s="60"/>
      <c r="C54" s="15" t="str">
        <f>Texte!A234</f>
        <v>extensiv genutzte Wiesen und Streueflächen (611,622,851)</v>
      </c>
      <c r="D54" s="15"/>
      <c r="E54" s="15"/>
      <c r="F54" s="15"/>
      <c r="G54" s="15"/>
      <c r="I54" s="381">
        <v>1000</v>
      </c>
      <c r="J54" s="15" t="s">
        <v>137</v>
      </c>
      <c r="K54" s="40"/>
      <c r="L54" s="20" t="s">
        <v>138</v>
      </c>
      <c r="M54" s="35">
        <f t="shared" ref="M54:M64" si="2">I54*K54</f>
        <v>0</v>
      </c>
      <c r="N54" s="20"/>
      <c r="O54" s="21"/>
      <c r="P54" s="14"/>
      <c r="Q54" s="14"/>
    </row>
    <row r="55" spans="1:19" s="10" customFormat="1" ht="17.100000000000001" customHeight="1" x14ac:dyDescent="0.25">
      <c r="B55" s="60"/>
      <c r="C55" s="15" t="str">
        <f>Texte!A235</f>
        <v>wenig intensiv genutzte Wiesen (612,623)</v>
      </c>
      <c r="D55" s="15"/>
      <c r="E55" s="15"/>
      <c r="F55" s="15"/>
      <c r="G55" s="15"/>
      <c r="I55" s="381">
        <v>1000</v>
      </c>
      <c r="J55" s="15" t="s">
        <v>137</v>
      </c>
      <c r="K55" s="40"/>
      <c r="L55" s="20" t="s">
        <v>138</v>
      </c>
      <c r="M55" s="35">
        <f>I55*K55</f>
        <v>0</v>
      </c>
      <c r="N55" s="20"/>
      <c r="O55" s="21"/>
      <c r="P55" s="14"/>
      <c r="Q55" s="14"/>
    </row>
    <row r="56" spans="1:19" s="10" customFormat="1" ht="17.100000000000001" customHeight="1" x14ac:dyDescent="0.25">
      <c r="B56" s="60"/>
      <c r="C56" s="15" t="str">
        <f>Texte!A220</f>
        <v>extensive Weiden und Waldweiden (617, 618)</v>
      </c>
      <c r="D56" s="15"/>
      <c r="E56" s="15"/>
      <c r="F56" s="15"/>
      <c r="G56" s="15"/>
      <c r="I56" s="381">
        <v>500</v>
      </c>
      <c r="J56" s="15" t="s">
        <v>137</v>
      </c>
      <c r="K56" s="40"/>
      <c r="L56" s="20" t="s">
        <v>138</v>
      </c>
      <c r="M56" s="35">
        <f>I56*K56</f>
        <v>0</v>
      </c>
      <c r="N56" s="20"/>
      <c r="O56" s="21"/>
      <c r="P56" s="14"/>
      <c r="Q56" s="14"/>
    </row>
    <row r="57" spans="1:19" s="10" customFormat="1" ht="17.100000000000001" customHeight="1" x14ac:dyDescent="0.25">
      <c r="B57" s="60"/>
      <c r="C57" s="15" t="str">
        <f>Texte!A181</f>
        <v>Hecken, Feld- und Ufergehölze (mit Krautsaum) (852)</v>
      </c>
      <c r="D57" s="168"/>
      <c r="E57" s="168"/>
      <c r="F57" s="168"/>
      <c r="G57" s="168"/>
      <c r="H57" s="168"/>
      <c r="I57" s="381">
        <v>1000</v>
      </c>
      <c r="J57" s="82" t="s">
        <v>137</v>
      </c>
      <c r="K57" s="178"/>
      <c r="L57" s="162" t="s">
        <v>138</v>
      </c>
      <c r="M57" s="161">
        <f>I57*K57</f>
        <v>0</v>
      </c>
      <c r="N57" s="20"/>
      <c r="O57" s="21"/>
      <c r="P57" s="14"/>
      <c r="Q57" s="14"/>
    </row>
    <row r="58" spans="1:19" s="10" customFormat="1" ht="17.100000000000001" customHeight="1" x14ac:dyDescent="0.25">
      <c r="B58" s="60"/>
      <c r="C58" s="15" t="str">
        <f>Texte!A183</f>
        <v>Buntbrache (556)</v>
      </c>
      <c r="D58" s="15"/>
      <c r="E58" s="15"/>
      <c r="F58" s="15"/>
      <c r="G58" s="15"/>
      <c r="I58" s="381">
        <v>1000</v>
      </c>
      <c r="J58" s="15" t="s">
        <v>137</v>
      </c>
      <c r="K58" s="40"/>
      <c r="L58" s="20" t="s">
        <v>138</v>
      </c>
      <c r="M58" s="35">
        <f t="shared" si="2"/>
        <v>0</v>
      </c>
      <c r="N58" s="20"/>
      <c r="O58" s="21"/>
      <c r="P58" s="14"/>
      <c r="Q58" s="14"/>
      <c r="R58" s="2"/>
    </row>
    <row r="59" spans="1:19" s="10" customFormat="1" ht="17.100000000000001" customHeight="1" x14ac:dyDescent="0.25">
      <c r="B59" s="60"/>
      <c r="C59" s="15" t="str">
        <f>Texte!A185</f>
        <v>Rotationsbrache (557)</v>
      </c>
      <c r="D59" s="15"/>
      <c r="E59" s="15"/>
      <c r="F59" s="15"/>
      <c r="G59" s="15"/>
      <c r="I59" s="381">
        <v>1000</v>
      </c>
      <c r="J59" s="15" t="s">
        <v>137</v>
      </c>
      <c r="K59" s="40"/>
      <c r="L59" s="20" t="s">
        <v>138</v>
      </c>
      <c r="M59" s="35">
        <f t="shared" si="2"/>
        <v>0</v>
      </c>
      <c r="N59" s="20"/>
      <c r="O59" s="21"/>
      <c r="P59" s="14"/>
      <c r="Q59" s="14"/>
      <c r="R59" s="2"/>
    </row>
    <row r="60" spans="1:19" s="10" customFormat="1" ht="17.100000000000001" customHeight="1" x14ac:dyDescent="0.25">
      <c r="B60" s="60"/>
      <c r="C60" s="15" t="str">
        <f>Texte!A354</f>
        <v>Ackerschonstreifen</v>
      </c>
      <c r="D60" s="15"/>
      <c r="E60" s="15"/>
      <c r="F60" s="15"/>
      <c r="G60" s="15"/>
      <c r="I60" s="381">
        <v>1000</v>
      </c>
      <c r="J60" s="15" t="s">
        <v>137</v>
      </c>
      <c r="K60" s="40"/>
      <c r="L60" s="20" t="s">
        <v>138</v>
      </c>
      <c r="M60" s="35">
        <f>I60*K60</f>
        <v>0</v>
      </c>
      <c r="N60" s="20"/>
      <c r="O60" s="21"/>
      <c r="P60" s="14"/>
      <c r="Q60" s="14"/>
      <c r="R60" s="2"/>
    </row>
    <row r="61" spans="1:19" s="10" customFormat="1" ht="17.100000000000001" customHeight="1" x14ac:dyDescent="0.25">
      <c r="B61" s="60"/>
      <c r="C61" s="15" t="str">
        <f>Texte!A206</f>
        <v>Saum auf Ackerfläche (559)</v>
      </c>
      <c r="D61" s="15"/>
      <c r="E61" s="15"/>
      <c r="F61" s="15"/>
      <c r="G61" s="15"/>
      <c r="I61" s="381">
        <v>1000</v>
      </c>
      <c r="J61" s="15" t="s">
        <v>137</v>
      </c>
      <c r="K61" s="40"/>
      <c r="L61" s="20" t="s">
        <v>138</v>
      </c>
      <c r="M61" s="35">
        <f t="shared" si="2"/>
        <v>0</v>
      </c>
      <c r="N61" s="20"/>
      <c r="O61" s="21"/>
      <c r="P61" s="14"/>
      <c r="Q61" s="14"/>
      <c r="R61" s="2"/>
    </row>
    <row r="62" spans="1:19" s="10" customFormat="1" ht="17.100000000000001" customHeight="1" x14ac:dyDescent="0.25">
      <c r="B62" s="60"/>
      <c r="C62" s="15" t="str">
        <f>Texte!A262</f>
        <v>Rebflächen mit natürlicher Artenvielfalt (717)</v>
      </c>
      <c r="D62" s="168"/>
      <c r="E62" s="168"/>
      <c r="F62" s="168"/>
      <c r="G62" s="97"/>
      <c r="H62" s="97"/>
      <c r="I62" s="381">
        <v>1000</v>
      </c>
      <c r="J62" s="15" t="s">
        <v>137</v>
      </c>
      <c r="K62" s="40"/>
      <c r="L62" s="20" t="s">
        <v>138</v>
      </c>
      <c r="M62" s="35">
        <f t="shared" si="2"/>
        <v>0</v>
      </c>
      <c r="N62" s="20"/>
      <c r="O62" s="21"/>
      <c r="P62" s="14"/>
      <c r="Q62" s="14"/>
      <c r="R62" s="2"/>
    </row>
    <row r="63" spans="1:19" s="10" customFormat="1" ht="17.100000000000001" customHeight="1" x14ac:dyDescent="0.25">
      <c r="B63" s="60"/>
      <c r="C63" s="15" t="str">
        <f>Texte!A357</f>
        <v>regionsspezifische BFF (594)</v>
      </c>
      <c r="D63" s="168"/>
      <c r="E63" s="168"/>
      <c r="F63" s="168"/>
      <c r="G63" s="97"/>
      <c r="H63" s="97"/>
      <c r="I63" s="381">
        <v>1000</v>
      </c>
      <c r="J63" s="15" t="s">
        <v>137</v>
      </c>
      <c r="K63" s="40"/>
      <c r="L63" s="20" t="s">
        <v>138</v>
      </c>
      <c r="M63" s="35">
        <f>I63*K63</f>
        <v>0</v>
      </c>
      <c r="N63" s="20"/>
      <c r="O63" s="21"/>
      <c r="P63" s="14"/>
      <c r="Q63" s="14"/>
    </row>
    <row r="64" spans="1:19" s="10" customFormat="1" ht="17.100000000000001" customHeight="1" x14ac:dyDescent="0.25">
      <c r="B64" s="60"/>
      <c r="C64" s="15" t="str">
        <f>Texte!A321</f>
        <v>Uferwiese (634)</v>
      </c>
      <c r="D64" s="15"/>
      <c r="E64" s="15"/>
      <c r="F64" s="15"/>
      <c r="G64" s="15"/>
      <c r="H64" s="15"/>
      <c r="I64" s="381">
        <v>1000</v>
      </c>
      <c r="J64" s="15" t="s">
        <v>137</v>
      </c>
      <c r="K64" s="40"/>
      <c r="L64" s="20" t="s">
        <v>138</v>
      </c>
      <c r="M64" s="35">
        <f t="shared" si="2"/>
        <v>0</v>
      </c>
      <c r="N64" s="20"/>
      <c r="O64" s="21"/>
      <c r="P64" s="14"/>
      <c r="Q64" s="14"/>
    </row>
    <row r="65" spans="1:19" s="10" customFormat="1" ht="32.25" customHeight="1" x14ac:dyDescent="0.25">
      <c r="B65" s="60"/>
      <c r="C65" s="441" t="str">
        <f>Texte!A60</f>
        <v>Hochstamm-Feldobstbäume (inkl. Nussbäume), standortgerechte Einzelbäume und Alleen (921, 922, 923, 924)</v>
      </c>
      <c r="D65" s="441"/>
      <c r="E65" s="441"/>
      <c r="F65" s="441"/>
      <c r="G65" s="441"/>
      <c r="H65" s="208" t="str">
        <f>Texte!A54</f>
        <v>Bäume</v>
      </c>
      <c r="I65" s="367">
        <v>5</v>
      </c>
      <c r="J65" s="82" t="s">
        <v>137</v>
      </c>
      <c r="K65" s="209"/>
      <c r="L65" s="162" t="s">
        <v>138</v>
      </c>
      <c r="M65" s="161">
        <f>IF(K65&lt;20,0,I65*K65)</f>
        <v>0</v>
      </c>
      <c r="N65" s="20"/>
      <c r="O65" s="21"/>
      <c r="P65" s="14"/>
      <c r="Q65" s="14"/>
      <c r="R65" s="2"/>
    </row>
    <row r="66" spans="1:19" ht="6.75" customHeight="1" x14ac:dyDescent="0.25">
      <c r="A66" s="10"/>
      <c r="B66" s="11"/>
      <c r="C66" s="29"/>
      <c r="D66" s="29"/>
      <c r="E66" s="15"/>
      <c r="F66" s="15"/>
      <c r="G66" s="15"/>
      <c r="H66" s="10"/>
      <c r="I66" s="36"/>
      <c r="J66" s="15"/>
      <c r="K66" s="41"/>
      <c r="L66" s="15"/>
      <c r="M66" s="43"/>
      <c r="N66" s="20"/>
      <c r="O66" s="142"/>
      <c r="P66" s="10"/>
      <c r="R66" s="2"/>
    </row>
    <row r="67" spans="1:19" ht="12.6" customHeight="1" x14ac:dyDescent="0.25">
      <c r="B67" s="11"/>
      <c r="C67" s="41"/>
      <c r="D67" s="15"/>
      <c r="E67" s="41"/>
      <c r="F67" s="15"/>
      <c r="G67" s="41"/>
      <c r="H67" s="10"/>
      <c r="I67" s="41"/>
      <c r="J67" s="10"/>
      <c r="K67" s="30"/>
      <c r="L67" s="15"/>
      <c r="M67" s="44" t="str">
        <f>Texte!A252</f>
        <v>Summe der Beiträge</v>
      </c>
      <c r="N67" s="20"/>
      <c r="O67" s="142"/>
      <c r="P67" s="10"/>
      <c r="R67" s="2"/>
    </row>
    <row r="68" spans="1:19" ht="11.25" customHeight="1" x14ac:dyDescent="0.25">
      <c r="B68" s="111"/>
      <c r="C68" s="93"/>
      <c r="D68" s="45"/>
      <c r="E68" s="45"/>
      <c r="F68" s="45"/>
      <c r="G68" s="41"/>
      <c r="H68" s="45"/>
      <c r="I68" s="110"/>
      <c r="J68" s="15"/>
      <c r="K68" s="41"/>
      <c r="L68" s="15"/>
      <c r="M68" s="44"/>
      <c r="N68" s="20" t="s">
        <v>138</v>
      </c>
      <c r="O68" s="46">
        <f>SUM(M54:M65)</f>
        <v>0</v>
      </c>
      <c r="P68" s="10"/>
      <c r="R68" s="2"/>
    </row>
    <row r="69" spans="1:19" ht="6" customHeight="1" x14ac:dyDescent="0.25">
      <c r="B69" s="111"/>
      <c r="C69" s="93"/>
      <c r="D69" s="45"/>
      <c r="E69" s="45"/>
      <c r="F69" s="45"/>
      <c r="G69" s="41"/>
      <c r="H69" s="45"/>
      <c r="I69" s="110"/>
      <c r="J69" s="15"/>
      <c r="K69" s="41"/>
      <c r="L69" s="15"/>
      <c r="M69" s="44"/>
      <c r="N69" s="20"/>
      <c r="O69" s="48"/>
      <c r="P69" s="10"/>
      <c r="R69" s="2"/>
    </row>
    <row r="70" spans="1:19" ht="6.75" customHeight="1" x14ac:dyDescent="0.25">
      <c r="B70" s="60"/>
      <c r="C70" s="15"/>
      <c r="D70" s="15"/>
      <c r="E70" s="15"/>
      <c r="F70" s="15"/>
      <c r="G70" s="15"/>
      <c r="H70" s="15"/>
      <c r="I70" s="15"/>
      <c r="J70" s="15"/>
      <c r="K70" s="15"/>
      <c r="L70" s="15"/>
      <c r="M70" s="15"/>
      <c r="N70" s="15"/>
      <c r="O70" s="59"/>
      <c r="P70" s="2"/>
      <c r="Q70" s="2"/>
      <c r="R70" s="2"/>
    </row>
    <row r="71" spans="1:19" s="10" customFormat="1" ht="17.100000000000001" customHeight="1" x14ac:dyDescent="0.4">
      <c r="A71"/>
      <c r="B71" s="116" t="str">
        <f>Texte!A491</f>
        <v>Total Biodiversitätsbeiträge</v>
      </c>
      <c r="C71" s="15"/>
      <c r="D71" s="15"/>
      <c r="E71" s="15"/>
      <c r="F71" s="15"/>
      <c r="G71" s="15"/>
      <c r="H71" s="15"/>
      <c r="I71" s="15"/>
      <c r="J71" s="15"/>
      <c r="K71" s="15"/>
      <c r="L71" s="15"/>
      <c r="M71" s="47"/>
      <c r="N71" s="15"/>
      <c r="O71" s="144">
        <f>O24+O41+O68</f>
        <v>0</v>
      </c>
      <c r="P71" s="14"/>
      <c r="Q71" s="14"/>
      <c r="R71" s="2"/>
    </row>
    <row r="72" spans="1:19" s="10" customFormat="1" ht="7.5" customHeight="1" x14ac:dyDescent="0.4">
      <c r="A72"/>
      <c r="B72" s="116"/>
      <c r="C72" s="15"/>
      <c r="D72" s="15"/>
      <c r="E72" s="15"/>
      <c r="F72" s="15"/>
      <c r="G72" s="15"/>
      <c r="H72" s="15"/>
      <c r="I72" s="15"/>
      <c r="J72" s="15"/>
      <c r="K72" s="15"/>
      <c r="L72" s="15"/>
      <c r="M72" s="47"/>
      <c r="N72" s="15"/>
      <c r="O72" s="176"/>
      <c r="P72" s="14"/>
      <c r="Q72" s="14"/>
      <c r="R72" s="2"/>
    </row>
    <row r="73" spans="1:19" s="10" customFormat="1" ht="4.5" customHeight="1" x14ac:dyDescent="0.25">
      <c r="A73"/>
      <c r="B73" s="148"/>
      <c r="C73" s="52"/>
      <c r="D73" s="52"/>
      <c r="E73" s="52"/>
      <c r="F73" s="52"/>
      <c r="G73" s="52"/>
      <c r="H73" s="52"/>
      <c r="I73" s="52"/>
      <c r="J73" s="52"/>
      <c r="K73" s="52"/>
      <c r="L73" s="52"/>
      <c r="M73" s="52"/>
      <c r="N73" s="52"/>
      <c r="O73" s="57"/>
      <c r="P73" s="14"/>
      <c r="Q73" s="14"/>
      <c r="S73"/>
    </row>
    <row r="74" spans="1:19" s="10" customFormat="1" ht="12.75" customHeight="1" x14ac:dyDescent="0.25">
      <c r="A74"/>
      <c r="B74" s="60"/>
      <c r="C74" s="15"/>
      <c r="D74" s="15"/>
      <c r="E74" s="15"/>
      <c r="F74" s="15"/>
      <c r="G74" s="15"/>
      <c r="H74" s="15"/>
      <c r="I74" s="15"/>
      <c r="J74" s="15"/>
      <c r="K74" s="15"/>
      <c r="L74" s="15"/>
      <c r="M74" s="15"/>
      <c r="N74" s="15"/>
      <c r="O74" s="59"/>
      <c r="P74" s="14"/>
      <c r="Q74" s="14"/>
      <c r="S74"/>
    </row>
    <row r="75" spans="1:19" ht="36.75" customHeight="1" x14ac:dyDescent="0.25">
      <c r="B75" s="345" t="s">
        <v>1046</v>
      </c>
      <c r="C75" s="481" t="str">
        <f>Texte!A458</f>
        <v>Basisfläche = Beitragsberechtigte Flächen (siehe Definition im Blatt "Übergang"), ohne die angestammten Flächen im Ausland, plus 0.01 ha je Hochstamm-Feldobstbaum (inkl. Nussbaum) und Kastanien mit QI.</v>
      </c>
      <c r="D75" s="481"/>
      <c r="E75" s="481"/>
      <c r="F75" s="481"/>
      <c r="G75" s="481"/>
      <c r="H75" s="481"/>
      <c r="I75" s="481"/>
      <c r="J75" s="481"/>
      <c r="K75" s="481"/>
      <c r="L75" s="481"/>
      <c r="M75" s="481"/>
      <c r="N75" s="481"/>
      <c r="O75" s="482"/>
      <c r="P75" s="2"/>
      <c r="Q75" s="2"/>
      <c r="R75" s="2"/>
    </row>
    <row r="76" spans="1:19" ht="45" customHeight="1" x14ac:dyDescent="0.25">
      <c r="B76" s="343" t="s">
        <v>46</v>
      </c>
      <c r="C76" s="481" t="str">
        <f>Texte!A466</f>
        <v xml:space="preserve">Die automatisch berechnete Zahl ist die Summe der Flächen aus dem Register "Versorgungssicherheit" (oA+Dauerkulturen, KW, BFF, Grünland ausser BFF) + 556,557,559,572,851 + Hecken, Feld-/Ufergehölz QI + Bäume QI (0.01ha je Baum). Die Fläche muss kontrolliert und evtl. korrigiert werden, damit sie der Definition der Basisfläche** entspricht. </v>
      </c>
      <c r="D76" s="481"/>
      <c r="E76" s="481"/>
      <c r="F76" s="481"/>
      <c r="G76" s="481"/>
      <c r="H76" s="481"/>
      <c r="I76" s="481"/>
      <c r="J76" s="481"/>
      <c r="K76" s="481"/>
      <c r="L76" s="481"/>
      <c r="M76" s="481"/>
      <c r="N76" s="481"/>
      <c r="O76" s="482"/>
      <c r="P76" s="2"/>
      <c r="Q76" s="2"/>
      <c r="R76" s="2"/>
    </row>
    <row r="77" spans="1:19" ht="14.1" customHeight="1" x14ac:dyDescent="0.25">
      <c r="B77" s="343" t="s">
        <v>883</v>
      </c>
      <c r="C77" s="481" t="str">
        <f>Texte!A462</f>
        <v>Flächen mit QI Beiträgen (1 Baum = 0.01ha) + Rebfläche mit hoher Artenvielfalt</v>
      </c>
      <c r="D77" s="481"/>
      <c r="E77" s="481"/>
      <c r="F77" s="481"/>
      <c r="G77" s="481"/>
      <c r="H77" s="481"/>
      <c r="I77" s="481"/>
      <c r="J77" s="481"/>
      <c r="K77" s="481"/>
      <c r="L77" s="481"/>
      <c r="M77" s="481"/>
      <c r="N77" s="481"/>
      <c r="O77" s="482"/>
      <c r="P77" s="2"/>
      <c r="Q77" s="2"/>
      <c r="R77" s="2"/>
    </row>
    <row r="78" spans="1:19" ht="13.5" customHeight="1" x14ac:dyDescent="0.25">
      <c r="B78" s="344" t="s">
        <v>881</v>
      </c>
      <c r="C78" s="483" t="str">
        <f>Texte!A463</f>
        <v>Flächen mit QII Beiträgen (1 Baum = 0.01ha) (ohne Artenreiche Grün- und Streuflächen im Sömmerungsgebiet)</v>
      </c>
      <c r="D78" s="483"/>
      <c r="E78" s="483"/>
      <c r="F78" s="483"/>
      <c r="G78" s="483"/>
      <c r="H78" s="483"/>
      <c r="I78" s="483"/>
      <c r="J78" s="483"/>
      <c r="K78" s="483"/>
      <c r="L78" s="483"/>
      <c r="M78" s="483"/>
      <c r="N78" s="483"/>
      <c r="O78" s="484"/>
      <c r="P78" s="2"/>
      <c r="Q78" s="2"/>
      <c r="R78" s="2"/>
    </row>
    <row r="79" spans="1:19" ht="49.95" customHeight="1" x14ac:dyDescent="0.25">
      <c r="B79" s="2"/>
      <c r="C79" s="485" t="str">
        <f>Texte!A327</f>
        <v>Stand gemäss Verordnungspaket vom Oktober 2025.
AGRIDEA lehnt jede Haftung und Gewährleistung ab, die aus Berechnungen mit diesem Instrument abgeleitet werden.
Version 4.11</v>
      </c>
      <c r="D79" s="485"/>
      <c r="E79" s="485"/>
      <c r="F79" s="485"/>
      <c r="G79" s="485"/>
      <c r="H79" s="485"/>
      <c r="I79" s="485"/>
      <c r="J79" s="485"/>
      <c r="K79" s="485"/>
      <c r="L79" s="485"/>
      <c r="M79" s="485"/>
      <c r="N79" s="485"/>
      <c r="O79" s="485"/>
      <c r="P79" s="2"/>
      <c r="Q79" s="2"/>
      <c r="R79" s="2"/>
    </row>
    <row r="80" spans="1:19" ht="14.1" customHeight="1" x14ac:dyDescent="0.25">
      <c r="B80" s="2"/>
      <c r="C80" s="2"/>
      <c r="D80" s="2"/>
      <c r="E80" s="2"/>
      <c r="F80" s="2"/>
      <c r="G80" s="2"/>
      <c r="H80" s="2"/>
      <c r="I80" s="2"/>
      <c r="J80" s="2"/>
      <c r="K80" s="2"/>
      <c r="L80" s="2"/>
      <c r="M80" s="2"/>
      <c r="N80" s="2"/>
      <c r="O80" s="2"/>
      <c r="P80" s="2"/>
      <c r="Q80" s="2"/>
      <c r="R80" s="2"/>
    </row>
    <row r="81" spans="2:18" ht="14.1" customHeight="1" x14ac:dyDescent="0.25">
      <c r="B81" s="2"/>
      <c r="C81" s="2"/>
      <c r="D81" s="2"/>
      <c r="E81" s="2"/>
      <c r="F81" s="2"/>
      <c r="G81" s="2"/>
      <c r="H81" s="2"/>
      <c r="I81" s="2"/>
      <c r="J81" s="2"/>
      <c r="K81" s="2"/>
      <c r="L81" s="2"/>
      <c r="M81" s="2"/>
      <c r="N81" s="2"/>
      <c r="O81" s="2"/>
      <c r="P81" s="2"/>
      <c r="Q81" s="2"/>
      <c r="R81" s="2"/>
    </row>
    <row r="82" spans="2:18" ht="14.1" customHeight="1" x14ac:dyDescent="0.25">
      <c r="B82" s="2"/>
      <c r="C82" s="2"/>
      <c r="D82" s="2"/>
      <c r="E82" s="2"/>
      <c r="F82" s="2"/>
      <c r="G82" s="2"/>
      <c r="H82" s="2"/>
      <c r="I82" s="2"/>
      <c r="J82" s="2"/>
      <c r="K82" s="2"/>
      <c r="L82" s="2"/>
      <c r="M82" s="2"/>
      <c r="N82" s="2"/>
      <c r="O82" s="2"/>
      <c r="P82" s="2"/>
      <c r="Q82" s="2"/>
      <c r="R82" s="2"/>
    </row>
    <row r="83" spans="2:18" ht="14.1" customHeight="1" x14ac:dyDescent="0.25">
      <c r="B83" s="2"/>
      <c r="C83" s="2"/>
      <c r="D83" s="2"/>
      <c r="E83" s="2"/>
      <c r="F83" s="2"/>
      <c r="G83" s="2"/>
      <c r="H83" s="2"/>
      <c r="I83" s="2"/>
      <c r="J83" s="2"/>
      <c r="K83" s="2"/>
      <c r="L83" s="2"/>
      <c r="M83" s="2"/>
      <c r="N83" s="2"/>
      <c r="O83" s="2"/>
      <c r="P83" s="2"/>
      <c r="Q83" s="2"/>
      <c r="R83" s="2"/>
    </row>
    <row r="84" spans="2:18" ht="14.1" customHeight="1" x14ac:dyDescent="0.25">
      <c r="B84" s="2"/>
      <c r="C84" s="2"/>
      <c r="D84" s="2"/>
      <c r="E84" s="2"/>
      <c r="F84" s="2"/>
      <c r="G84" s="2"/>
      <c r="H84" s="2"/>
      <c r="I84" s="2"/>
      <c r="J84" s="2"/>
      <c r="K84" s="2"/>
      <c r="L84" s="2"/>
      <c r="M84" s="2"/>
      <c r="N84" s="2"/>
      <c r="O84" s="2"/>
      <c r="P84" s="2"/>
      <c r="Q84" s="2"/>
      <c r="R84" s="2"/>
    </row>
    <row r="85" spans="2:18" ht="14.1" customHeight="1" x14ac:dyDescent="0.25">
      <c r="B85" s="2"/>
      <c r="C85" s="2"/>
      <c r="D85" s="2"/>
      <c r="E85" s="2"/>
      <c r="F85" s="2"/>
      <c r="G85" s="2"/>
      <c r="H85" s="2"/>
      <c r="I85" s="2"/>
      <c r="J85" s="2"/>
      <c r="K85" s="2"/>
      <c r="L85" s="2"/>
      <c r="M85" s="2"/>
      <c r="N85" s="2"/>
      <c r="O85" s="2"/>
      <c r="P85" s="2"/>
      <c r="Q85" s="2"/>
      <c r="R85" s="2"/>
    </row>
    <row r="86" spans="2:18" ht="14.1" customHeight="1" x14ac:dyDescent="0.25">
      <c r="B86" s="2"/>
      <c r="C86" s="2"/>
      <c r="D86" s="2"/>
      <c r="E86" s="2"/>
      <c r="F86" s="2"/>
      <c r="G86" s="2"/>
      <c r="H86" s="2"/>
      <c r="I86" s="2"/>
      <c r="J86" s="2"/>
      <c r="K86" s="2"/>
      <c r="L86" s="2"/>
      <c r="M86" s="2"/>
      <c r="N86" s="2"/>
      <c r="O86" s="2"/>
      <c r="P86" s="2"/>
      <c r="Q86" s="2"/>
      <c r="R86" s="2"/>
    </row>
    <row r="87" spans="2:18" ht="14.1" customHeight="1" x14ac:dyDescent="0.25">
      <c r="B87" s="2"/>
      <c r="C87" s="2"/>
      <c r="D87" s="2"/>
      <c r="E87" s="2"/>
      <c r="F87" s="2"/>
      <c r="G87" s="2"/>
      <c r="H87" s="2"/>
      <c r="I87" s="2"/>
      <c r="J87" s="2"/>
      <c r="K87" s="2"/>
      <c r="L87" s="2"/>
      <c r="M87" s="2"/>
      <c r="N87" s="2"/>
      <c r="O87" s="2"/>
      <c r="P87" s="2"/>
      <c r="Q87" s="2"/>
      <c r="R87" s="2"/>
    </row>
    <row r="88" spans="2:18" ht="14.1" customHeight="1" x14ac:dyDescent="0.25">
      <c r="B88" s="2"/>
      <c r="C88" s="2"/>
      <c r="D88" s="2"/>
      <c r="E88" s="2"/>
      <c r="F88" s="2"/>
      <c r="G88" s="2"/>
      <c r="H88" s="2"/>
      <c r="I88" s="2"/>
      <c r="J88" s="2"/>
      <c r="K88" s="2"/>
      <c r="L88" s="2"/>
      <c r="M88" s="2"/>
      <c r="N88" s="2"/>
      <c r="O88" s="2"/>
      <c r="P88" s="2"/>
      <c r="Q88" s="2"/>
      <c r="R88" s="2"/>
    </row>
    <row r="89" spans="2:18" ht="14.1" customHeight="1" x14ac:dyDescent="0.25">
      <c r="B89" s="2"/>
      <c r="C89" s="2"/>
      <c r="D89" s="2"/>
      <c r="E89" s="2"/>
      <c r="F89" s="2"/>
      <c r="G89" s="2"/>
      <c r="H89" s="2"/>
      <c r="I89" s="2"/>
      <c r="J89" s="2"/>
      <c r="K89" s="2"/>
      <c r="L89" s="2"/>
      <c r="M89" s="2"/>
      <c r="N89" s="2"/>
      <c r="O89" s="2"/>
      <c r="P89" s="2"/>
      <c r="Q89" s="2"/>
      <c r="R89" s="2"/>
    </row>
    <row r="90" spans="2:18" ht="14.1" customHeight="1" x14ac:dyDescent="0.25">
      <c r="B90" s="2"/>
      <c r="C90" s="2"/>
      <c r="D90" s="2"/>
      <c r="E90" s="2"/>
      <c r="F90" s="2"/>
      <c r="G90" s="2"/>
      <c r="H90" s="2"/>
      <c r="I90" s="2"/>
      <c r="J90" s="2"/>
      <c r="K90" s="2"/>
      <c r="L90" s="2"/>
      <c r="M90" s="2"/>
      <c r="N90" s="2"/>
      <c r="O90" s="2"/>
      <c r="P90" s="2"/>
      <c r="Q90" s="2"/>
      <c r="R90" s="2"/>
    </row>
    <row r="91" spans="2:18" ht="14.1" customHeight="1" x14ac:dyDescent="0.25">
      <c r="B91" s="2"/>
      <c r="C91" s="2"/>
      <c r="D91" s="2"/>
      <c r="E91" s="2"/>
      <c r="F91" s="2"/>
      <c r="G91" s="2"/>
      <c r="H91" s="2"/>
      <c r="I91" s="2"/>
      <c r="J91" s="2"/>
      <c r="K91" s="2"/>
      <c r="L91" s="2"/>
      <c r="M91" s="2"/>
      <c r="N91" s="2"/>
      <c r="O91" s="2"/>
      <c r="P91" s="2"/>
      <c r="Q91" s="2"/>
      <c r="R91" s="2"/>
    </row>
    <row r="92" spans="2:18" ht="14.1" customHeight="1" x14ac:dyDescent="0.25">
      <c r="B92" s="2"/>
      <c r="C92" s="2"/>
      <c r="D92" s="2"/>
      <c r="E92" s="2"/>
      <c r="F92" s="2"/>
      <c r="G92" s="2"/>
      <c r="H92" s="2"/>
      <c r="I92" s="2"/>
      <c r="J92" s="2"/>
      <c r="K92" s="2"/>
      <c r="L92" s="2"/>
      <c r="M92" s="2"/>
      <c r="N92" s="2"/>
      <c r="O92" s="2"/>
      <c r="P92" s="2"/>
      <c r="Q92" s="2"/>
      <c r="R92" s="2"/>
    </row>
    <row r="93" spans="2:18" ht="14.1" customHeight="1" x14ac:dyDescent="0.25">
      <c r="B93" s="2"/>
      <c r="C93" s="2"/>
      <c r="D93" s="2"/>
      <c r="E93" s="2"/>
      <c r="F93" s="2"/>
      <c r="G93" s="2"/>
      <c r="H93" s="2"/>
      <c r="I93" s="2"/>
      <c r="J93" s="2"/>
      <c r="K93" s="2"/>
      <c r="L93" s="2"/>
      <c r="M93" s="2"/>
      <c r="N93" s="2"/>
      <c r="O93" s="2"/>
      <c r="P93" s="2"/>
      <c r="Q93" s="2"/>
      <c r="R93" s="2"/>
    </row>
    <row r="94" spans="2:18" ht="14.1" customHeight="1" x14ac:dyDescent="0.25">
      <c r="B94" s="2"/>
      <c r="C94" s="2"/>
      <c r="D94" s="2"/>
      <c r="E94" s="2"/>
      <c r="F94" s="2"/>
      <c r="G94" s="2"/>
      <c r="H94" s="2"/>
      <c r="I94" s="2"/>
      <c r="J94" s="2"/>
      <c r="K94" s="2"/>
      <c r="L94" s="2"/>
      <c r="M94" s="2"/>
      <c r="N94" s="2"/>
      <c r="O94" s="2"/>
      <c r="P94" s="2"/>
      <c r="Q94" s="2"/>
      <c r="R94" s="2"/>
    </row>
    <row r="95" spans="2:18" ht="14.1" customHeight="1" x14ac:dyDescent="0.25">
      <c r="B95" s="2"/>
      <c r="C95" s="2"/>
      <c r="D95" s="2"/>
      <c r="E95" s="2"/>
      <c r="F95" s="2"/>
      <c r="G95" s="2"/>
      <c r="H95" s="2"/>
      <c r="I95" s="2"/>
      <c r="J95" s="2"/>
      <c r="K95" s="2"/>
      <c r="L95" s="2"/>
      <c r="M95" s="2"/>
      <c r="N95" s="2"/>
      <c r="O95" s="2"/>
      <c r="P95" s="2"/>
      <c r="Q95" s="2"/>
      <c r="R95" s="2"/>
    </row>
    <row r="96" spans="2:18" ht="14.1" customHeight="1" x14ac:dyDescent="0.25">
      <c r="B96" s="2"/>
      <c r="C96" s="2"/>
      <c r="D96" s="2"/>
      <c r="E96" s="2"/>
      <c r="F96" s="2"/>
      <c r="G96" s="2"/>
      <c r="H96" s="2"/>
      <c r="I96" s="2"/>
      <c r="J96" s="2"/>
      <c r="K96" s="2"/>
      <c r="L96" s="2"/>
      <c r="M96" s="2"/>
      <c r="N96" s="2"/>
      <c r="O96" s="2"/>
      <c r="P96" s="2"/>
      <c r="Q96" s="2"/>
      <c r="R96" s="2"/>
    </row>
    <row r="97" spans="2:18" ht="14.1" customHeight="1" x14ac:dyDescent="0.25">
      <c r="B97" s="2"/>
      <c r="C97" s="2"/>
      <c r="D97" s="2"/>
      <c r="E97" s="2"/>
      <c r="F97" s="2"/>
      <c r="G97" s="2"/>
      <c r="H97" s="2"/>
      <c r="I97" s="2"/>
      <c r="J97" s="2"/>
      <c r="K97" s="2"/>
      <c r="L97" s="2"/>
      <c r="M97" s="2"/>
      <c r="N97" s="2"/>
      <c r="O97" s="2"/>
      <c r="P97" s="2"/>
      <c r="Q97" s="2"/>
      <c r="R97" s="2"/>
    </row>
    <row r="98" spans="2:18" ht="14.1" customHeight="1" x14ac:dyDescent="0.25">
      <c r="B98" s="2"/>
      <c r="C98" s="2"/>
      <c r="D98" s="2"/>
      <c r="E98" s="2"/>
      <c r="F98" s="2"/>
      <c r="G98" s="2"/>
      <c r="H98" s="2"/>
      <c r="I98" s="2"/>
      <c r="J98" s="2"/>
      <c r="K98" s="2"/>
      <c r="L98" s="2"/>
      <c r="M98" s="2"/>
      <c r="N98" s="2"/>
      <c r="O98" s="2"/>
      <c r="P98" s="2"/>
      <c r="Q98" s="2"/>
      <c r="R98" s="2"/>
    </row>
    <row r="99" spans="2:18" ht="14.1" customHeight="1" x14ac:dyDescent="0.25">
      <c r="B99" s="2"/>
      <c r="C99" s="2"/>
      <c r="D99" s="2"/>
      <c r="E99" s="2"/>
      <c r="F99" s="2"/>
      <c r="G99" s="2"/>
      <c r="H99" s="2"/>
      <c r="I99" s="2"/>
      <c r="J99" s="2"/>
      <c r="K99" s="2"/>
      <c r="L99" s="2"/>
      <c r="M99" s="2"/>
      <c r="N99" s="2"/>
      <c r="O99" s="2"/>
      <c r="P99" s="2"/>
      <c r="Q99" s="2"/>
      <c r="R99" s="2"/>
    </row>
    <row r="100" spans="2:18" ht="14.1" customHeight="1" x14ac:dyDescent="0.25">
      <c r="B100" s="2"/>
      <c r="C100" s="2"/>
      <c r="D100" s="2"/>
      <c r="E100" s="2"/>
      <c r="F100" s="2"/>
      <c r="G100" s="2"/>
      <c r="H100" s="2"/>
      <c r="I100" s="2"/>
      <c r="J100" s="2"/>
      <c r="K100" s="2"/>
      <c r="L100" s="2"/>
      <c r="M100" s="2"/>
      <c r="N100" s="2"/>
      <c r="O100" s="2"/>
      <c r="P100" s="2"/>
      <c r="Q100" s="2"/>
      <c r="R100" s="2"/>
    </row>
    <row r="101" spans="2:18" ht="14.1" customHeight="1" x14ac:dyDescent="0.25">
      <c r="B101" s="2"/>
      <c r="C101" s="2"/>
      <c r="D101" s="2"/>
      <c r="E101" s="2"/>
      <c r="F101" s="2"/>
      <c r="G101" s="2"/>
      <c r="H101" s="2"/>
      <c r="I101" s="2"/>
      <c r="J101" s="2"/>
      <c r="K101" s="2"/>
      <c r="L101" s="2"/>
      <c r="M101" s="2"/>
      <c r="N101" s="2"/>
      <c r="O101" s="2"/>
      <c r="P101" s="2"/>
      <c r="Q101" s="2"/>
      <c r="R101" s="2"/>
    </row>
    <row r="102" spans="2:18" ht="14.1" customHeight="1" x14ac:dyDescent="0.25">
      <c r="B102" s="2"/>
      <c r="C102" s="2"/>
      <c r="D102" s="2"/>
      <c r="E102" s="2"/>
      <c r="F102" s="2"/>
      <c r="G102" s="2"/>
      <c r="H102" s="2"/>
      <c r="I102" s="2"/>
      <c r="J102" s="2"/>
      <c r="K102" s="2"/>
      <c r="L102" s="2"/>
      <c r="M102" s="2"/>
      <c r="N102" s="2"/>
      <c r="O102" s="2"/>
      <c r="P102" s="2"/>
      <c r="Q102" s="2"/>
      <c r="R102" s="2"/>
    </row>
    <row r="103" spans="2:18" ht="14.1" customHeight="1" x14ac:dyDescent="0.25">
      <c r="B103" s="2"/>
      <c r="C103" s="2"/>
      <c r="D103" s="2"/>
      <c r="E103" s="2"/>
      <c r="F103" s="2"/>
      <c r="G103" s="2"/>
      <c r="H103" s="2"/>
      <c r="I103" s="2"/>
      <c r="J103" s="2"/>
      <c r="K103" s="2"/>
      <c r="L103" s="2"/>
      <c r="M103" s="2"/>
      <c r="N103" s="2"/>
      <c r="O103" s="2"/>
      <c r="P103" s="2"/>
      <c r="Q103" s="2"/>
      <c r="R103" s="2"/>
    </row>
    <row r="104" spans="2:18" ht="14.1" customHeight="1" x14ac:dyDescent="0.25">
      <c r="B104" s="2"/>
      <c r="C104" s="2"/>
      <c r="D104" s="2"/>
      <c r="E104" s="2"/>
      <c r="F104" s="2"/>
      <c r="G104" s="2"/>
      <c r="H104" s="2"/>
      <c r="I104" s="2"/>
      <c r="J104" s="2"/>
      <c r="K104" s="2"/>
      <c r="L104" s="2"/>
      <c r="M104" s="2"/>
      <c r="N104" s="2"/>
      <c r="O104" s="2"/>
      <c r="P104" s="2"/>
      <c r="Q104" s="2"/>
      <c r="R104" s="2"/>
    </row>
    <row r="105" spans="2:18" ht="14.1" customHeight="1" x14ac:dyDescent="0.25">
      <c r="B105" s="2"/>
      <c r="C105" s="2"/>
      <c r="D105" s="2"/>
      <c r="E105" s="2"/>
      <c r="F105" s="2"/>
      <c r="G105" s="2"/>
      <c r="H105" s="2"/>
      <c r="I105" s="2"/>
      <c r="J105" s="2"/>
      <c r="K105" s="2"/>
      <c r="L105" s="2"/>
      <c r="M105" s="2"/>
      <c r="N105" s="2"/>
      <c r="O105" s="2"/>
      <c r="P105" s="2"/>
      <c r="Q105" s="2"/>
      <c r="R105" s="2"/>
    </row>
    <row r="106" spans="2:18" ht="14.1" customHeight="1" x14ac:dyDescent="0.25">
      <c r="B106" s="2"/>
      <c r="C106" s="2"/>
      <c r="D106" s="2"/>
      <c r="E106" s="2"/>
      <c r="F106" s="2"/>
      <c r="G106" s="2"/>
      <c r="H106" s="2"/>
      <c r="I106" s="2"/>
      <c r="J106" s="2"/>
      <c r="K106" s="2"/>
      <c r="L106" s="2"/>
      <c r="M106" s="2"/>
      <c r="N106" s="2"/>
      <c r="O106" s="2"/>
      <c r="P106" s="2"/>
      <c r="Q106" s="2"/>
      <c r="R106" s="2"/>
    </row>
    <row r="107" spans="2:18" ht="14.1" customHeight="1" x14ac:dyDescent="0.25">
      <c r="B107" s="2"/>
      <c r="C107" s="2"/>
      <c r="D107" s="2"/>
      <c r="E107" s="2"/>
      <c r="F107" s="2"/>
      <c r="G107" s="2"/>
      <c r="H107" s="2"/>
      <c r="I107" s="2"/>
      <c r="J107" s="2"/>
      <c r="K107" s="2"/>
      <c r="L107" s="2"/>
      <c r="M107" s="2"/>
      <c r="N107" s="2"/>
      <c r="O107" s="2"/>
      <c r="P107" s="2"/>
      <c r="Q107" s="2"/>
      <c r="R107" s="2"/>
    </row>
    <row r="108" spans="2:18" ht="14.1" customHeight="1" x14ac:dyDescent="0.25">
      <c r="B108" s="2"/>
      <c r="C108" s="2"/>
      <c r="D108" s="2"/>
      <c r="E108" s="2"/>
      <c r="F108" s="2"/>
      <c r="G108" s="2"/>
      <c r="H108" s="2"/>
      <c r="I108" s="2"/>
      <c r="J108" s="2"/>
      <c r="K108" s="2"/>
      <c r="L108" s="2"/>
      <c r="M108" s="2"/>
      <c r="N108" s="2"/>
      <c r="O108" s="2"/>
      <c r="P108" s="2"/>
      <c r="Q108" s="2"/>
      <c r="R108" s="2"/>
    </row>
    <row r="109" spans="2:18" ht="14.1" customHeight="1" x14ac:dyDescent="0.25">
      <c r="B109" s="2"/>
      <c r="C109" s="2"/>
      <c r="D109" s="2"/>
      <c r="E109" s="2"/>
      <c r="F109" s="2"/>
      <c r="G109" s="2"/>
      <c r="H109" s="2"/>
      <c r="I109" s="2"/>
      <c r="J109" s="2"/>
      <c r="K109" s="2"/>
      <c r="L109" s="2"/>
      <c r="M109" s="2"/>
      <c r="N109" s="2"/>
      <c r="O109" s="2"/>
      <c r="P109" s="2"/>
      <c r="Q109" s="2"/>
      <c r="R109" s="2"/>
    </row>
    <row r="110" spans="2:18" ht="14.1" customHeight="1" x14ac:dyDescent="0.25">
      <c r="B110" s="2"/>
      <c r="C110" s="2"/>
      <c r="D110" s="2"/>
      <c r="E110" s="2"/>
      <c r="F110" s="2"/>
      <c r="G110" s="2"/>
      <c r="H110" s="2"/>
      <c r="I110" s="2"/>
      <c r="J110" s="2"/>
      <c r="K110" s="2"/>
      <c r="L110" s="2"/>
      <c r="M110" s="2"/>
      <c r="N110" s="2"/>
      <c r="O110" s="2"/>
      <c r="P110" s="2"/>
      <c r="Q110" s="2"/>
      <c r="R110" s="2"/>
    </row>
    <row r="111" spans="2:18" ht="14.1" customHeight="1" x14ac:dyDescent="0.25">
      <c r="B111" s="2"/>
      <c r="C111" s="2"/>
      <c r="D111" s="2"/>
      <c r="E111" s="2"/>
      <c r="F111" s="2"/>
      <c r="G111" s="2"/>
      <c r="H111" s="2"/>
      <c r="I111" s="2"/>
      <c r="J111" s="2"/>
      <c r="K111" s="2"/>
      <c r="L111" s="2"/>
      <c r="M111" s="2"/>
      <c r="N111" s="2"/>
      <c r="O111" s="2"/>
      <c r="P111" s="2"/>
      <c r="Q111" s="2"/>
      <c r="R111" s="2"/>
    </row>
    <row r="112" spans="2:18" ht="14.1" customHeight="1" x14ac:dyDescent="0.25">
      <c r="B112" s="2"/>
      <c r="C112" s="2"/>
      <c r="D112" s="2"/>
      <c r="E112" s="2"/>
      <c r="F112" s="2"/>
      <c r="G112" s="2"/>
      <c r="H112" s="2"/>
      <c r="I112" s="2"/>
      <c r="J112" s="2"/>
      <c r="K112" s="2"/>
      <c r="L112" s="2"/>
      <c r="M112" s="2"/>
      <c r="N112" s="2"/>
      <c r="O112" s="2"/>
      <c r="P112" s="2"/>
      <c r="Q112" s="2"/>
      <c r="R112" s="2"/>
    </row>
    <row r="113" spans="2:18" ht="14.1" customHeight="1" x14ac:dyDescent="0.25">
      <c r="B113" s="2"/>
      <c r="C113" s="2"/>
      <c r="D113" s="2"/>
      <c r="E113" s="2"/>
      <c r="F113" s="2"/>
      <c r="G113" s="2"/>
      <c r="H113" s="2"/>
      <c r="I113" s="2"/>
      <c r="J113" s="2"/>
      <c r="K113" s="2"/>
      <c r="L113" s="2"/>
      <c r="M113" s="2"/>
      <c r="N113" s="2"/>
      <c r="O113" s="2"/>
      <c r="P113" s="2"/>
      <c r="Q113" s="2"/>
      <c r="R113" s="2"/>
    </row>
    <row r="114" spans="2:18" ht="14.1" customHeight="1" x14ac:dyDescent="0.25">
      <c r="B114" s="2"/>
      <c r="C114" s="2"/>
      <c r="D114" s="2"/>
      <c r="E114" s="2"/>
      <c r="F114" s="2"/>
      <c r="G114" s="2"/>
      <c r="H114" s="2"/>
      <c r="I114" s="2"/>
      <c r="J114" s="2"/>
      <c r="K114" s="2"/>
      <c r="L114" s="2"/>
      <c r="M114" s="2"/>
      <c r="N114" s="2"/>
      <c r="O114" s="2"/>
      <c r="P114" s="2"/>
      <c r="Q114" s="2"/>
      <c r="R114" s="2"/>
    </row>
    <row r="115" spans="2:18" ht="14.1" customHeight="1" x14ac:dyDescent="0.25">
      <c r="B115" s="2"/>
      <c r="C115" s="2"/>
      <c r="D115" s="2"/>
      <c r="E115" s="2"/>
      <c r="F115" s="2"/>
      <c r="G115" s="2"/>
      <c r="H115" s="2"/>
      <c r="I115" s="2"/>
      <c r="J115" s="2"/>
      <c r="K115" s="2"/>
      <c r="L115" s="2"/>
      <c r="M115" s="2"/>
      <c r="N115" s="2"/>
      <c r="O115" s="2"/>
      <c r="P115" s="2"/>
      <c r="Q115" s="2"/>
      <c r="R115" s="2"/>
    </row>
    <row r="116" spans="2:18" ht="14.1" customHeight="1" x14ac:dyDescent="0.25">
      <c r="B116" s="2"/>
      <c r="C116" s="2"/>
      <c r="D116" s="2"/>
      <c r="E116" s="2"/>
      <c r="F116" s="2"/>
      <c r="G116" s="2"/>
      <c r="H116" s="2"/>
      <c r="I116" s="2"/>
      <c r="J116" s="2"/>
      <c r="K116" s="2"/>
      <c r="L116" s="2"/>
      <c r="M116" s="2"/>
      <c r="N116" s="2"/>
      <c r="O116" s="2"/>
      <c r="P116" s="2"/>
      <c r="Q116" s="2"/>
      <c r="R116" s="2"/>
    </row>
    <row r="117" spans="2:18" ht="14.1" customHeight="1" x14ac:dyDescent="0.25">
      <c r="B117" s="2"/>
      <c r="C117" s="2"/>
      <c r="D117" s="2"/>
      <c r="E117" s="2"/>
      <c r="F117" s="2"/>
      <c r="G117" s="2"/>
      <c r="H117" s="2"/>
      <c r="I117" s="2"/>
      <c r="J117" s="2"/>
      <c r="K117" s="2"/>
      <c r="L117" s="2"/>
      <c r="M117" s="2"/>
      <c r="N117" s="2"/>
      <c r="O117" s="2"/>
      <c r="P117" s="2"/>
      <c r="Q117" s="2"/>
      <c r="R117" s="2"/>
    </row>
    <row r="118" spans="2:18" ht="14.1" customHeight="1" x14ac:dyDescent="0.25">
      <c r="B118" s="2"/>
      <c r="C118" s="2"/>
      <c r="D118" s="2"/>
      <c r="E118" s="2"/>
      <c r="F118" s="2"/>
      <c r="G118" s="2"/>
      <c r="H118" s="2"/>
      <c r="I118" s="2"/>
      <c r="J118" s="2"/>
      <c r="K118" s="2"/>
      <c r="L118" s="2"/>
      <c r="M118" s="2"/>
      <c r="N118" s="2"/>
      <c r="O118" s="2"/>
      <c r="P118" s="2"/>
      <c r="Q118" s="2"/>
      <c r="R118" s="2"/>
    </row>
    <row r="119" spans="2:18" ht="14.1" customHeight="1" x14ac:dyDescent="0.25">
      <c r="B119" s="2"/>
      <c r="C119" s="2"/>
      <c r="D119" s="2"/>
      <c r="E119" s="2"/>
      <c r="F119" s="2"/>
      <c r="G119" s="2"/>
      <c r="H119" s="2"/>
      <c r="I119" s="2"/>
      <c r="J119" s="2"/>
      <c r="K119" s="2"/>
      <c r="L119" s="2"/>
      <c r="M119" s="2"/>
      <c r="N119" s="2"/>
      <c r="O119" s="2"/>
      <c r="P119" s="2"/>
      <c r="Q119" s="2"/>
      <c r="R119" s="2"/>
    </row>
    <row r="120" spans="2:18" ht="14.1" customHeight="1" x14ac:dyDescent="0.25">
      <c r="B120" s="2"/>
      <c r="C120" s="2"/>
      <c r="D120" s="2"/>
      <c r="E120" s="2"/>
      <c r="F120" s="2"/>
      <c r="G120" s="2"/>
      <c r="H120" s="2"/>
      <c r="I120" s="2"/>
      <c r="J120" s="2"/>
      <c r="K120" s="2"/>
      <c r="L120" s="2"/>
      <c r="M120" s="2"/>
      <c r="N120" s="2"/>
      <c r="O120" s="2"/>
      <c r="P120" s="2"/>
      <c r="Q120" s="2"/>
      <c r="R120" s="2"/>
    </row>
    <row r="121" spans="2:18" ht="14.1" customHeight="1" x14ac:dyDescent="0.25">
      <c r="B121" s="2"/>
      <c r="C121" s="2"/>
      <c r="D121" s="2"/>
      <c r="E121" s="2"/>
      <c r="F121" s="2"/>
      <c r="G121" s="2"/>
      <c r="H121" s="2"/>
      <c r="I121" s="2"/>
      <c r="J121" s="2"/>
      <c r="K121" s="2"/>
      <c r="L121" s="2"/>
      <c r="M121" s="2"/>
      <c r="N121" s="2"/>
      <c r="O121" s="2"/>
      <c r="P121" s="2"/>
      <c r="Q121" s="2"/>
      <c r="R121" s="2"/>
    </row>
    <row r="122" spans="2:18" ht="14.1" customHeight="1" x14ac:dyDescent="0.25">
      <c r="B122" s="2"/>
      <c r="C122" s="2"/>
      <c r="D122" s="2"/>
      <c r="E122" s="2"/>
      <c r="F122" s="2"/>
      <c r="G122" s="2"/>
      <c r="H122" s="2"/>
      <c r="I122" s="2"/>
      <c r="J122" s="2"/>
      <c r="K122" s="2"/>
      <c r="L122" s="2"/>
      <c r="M122" s="2"/>
      <c r="N122" s="2"/>
      <c r="O122" s="2"/>
      <c r="P122" s="2"/>
      <c r="Q122" s="2"/>
      <c r="R122" s="2"/>
    </row>
    <row r="123" spans="2:18" ht="14.1" customHeight="1" x14ac:dyDescent="0.25">
      <c r="B123" s="2"/>
      <c r="C123" s="2"/>
      <c r="D123" s="2"/>
      <c r="E123" s="2"/>
      <c r="F123" s="2"/>
      <c r="G123" s="2"/>
      <c r="H123" s="2"/>
      <c r="I123" s="2"/>
      <c r="J123" s="2"/>
      <c r="K123" s="2"/>
      <c r="L123" s="2"/>
      <c r="M123" s="2"/>
      <c r="N123" s="2"/>
      <c r="O123" s="2"/>
      <c r="P123" s="2"/>
      <c r="Q123" s="2"/>
      <c r="R123" s="2"/>
    </row>
    <row r="124" spans="2:18" ht="14.1" customHeight="1" x14ac:dyDescent="0.25">
      <c r="B124" s="2"/>
      <c r="C124" s="2"/>
      <c r="D124" s="2"/>
      <c r="E124" s="2"/>
      <c r="F124" s="2"/>
      <c r="G124" s="2"/>
      <c r="H124" s="2"/>
      <c r="I124" s="2"/>
      <c r="J124" s="2"/>
      <c r="K124" s="2"/>
      <c r="L124" s="2"/>
      <c r="M124" s="2"/>
      <c r="N124" s="2"/>
      <c r="O124" s="2"/>
      <c r="P124" s="2"/>
      <c r="Q124" s="2"/>
      <c r="R124" s="2"/>
    </row>
    <row r="125" spans="2:18" ht="14.1" customHeight="1" x14ac:dyDescent="0.25">
      <c r="B125" s="2"/>
      <c r="C125" s="2"/>
      <c r="D125" s="2"/>
      <c r="E125" s="2"/>
      <c r="F125" s="2"/>
      <c r="G125" s="2"/>
      <c r="H125" s="2"/>
      <c r="I125" s="2"/>
      <c r="J125" s="2"/>
      <c r="K125" s="2"/>
      <c r="L125" s="2"/>
      <c r="M125" s="2"/>
      <c r="N125" s="2"/>
      <c r="O125" s="2"/>
      <c r="P125" s="2"/>
      <c r="Q125" s="2"/>
      <c r="R125" s="2"/>
    </row>
    <row r="126" spans="2:18" ht="14.1" customHeight="1" x14ac:dyDescent="0.25">
      <c r="B126" s="2"/>
      <c r="C126" s="2"/>
      <c r="D126" s="2"/>
      <c r="E126" s="2"/>
      <c r="F126" s="2"/>
      <c r="G126" s="2"/>
      <c r="H126" s="2"/>
      <c r="I126" s="2"/>
      <c r="J126" s="2"/>
      <c r="K126" s="2"/>
      <c r="L126" s="2"/>
      <c r="M126" s="2"/>
      <c r="N126" s="2"/>
      <c r="O126" s="2"/>
      <c r="P126" s="2"/>
      <c r="Q126" s="2"/>
      <c r="R126" s="2"/>
    </row>
    <row r="127" spans="2:18" ht="14.1" customHeight="1" x14ac:dyDescent="0.25">
      <c r="B127" s="2"/>
      <c r="C127" s="2"/>
      <c r="D127" s="2"/>
      <c r="E127" s="2"/>
      <c r="F127" s="2"/>
      <c r="G127" s="2"/>
      <c r="H127" s="2"/>
      <c r="I127" s="2"/>
      <c r="J127" s="2"/>
      <c r="K127" s="2"/>
      <c r="L127" s="2"/>
      <c r="M127" s="2"/>
      <c r="N127" s="2"/>
      <c r="O127" s="2"/>
      <c r="P127" s="2"/>
      <c r="Q127" s="2"/>
      <c r="R127" s="2"/>
    </row>
    <row r="128" spans="2:18" ht="14.1" customHeight="1" x14ac:dyDescent="0.25">
      <c r="B128" s="2"/>
      <c r="C128" s="2"/>
      <c r="D128" s="2"/>
      <c r="E128" s="2"/>
      <c r="F128" s="2"/>
      <c r="G128" s="2"/>
      <c r="H128" s="2"/>
      <c r="I128" s="2"/>
      <c r="J128" s="2"/>
      <c r="K128" s="2"/>
      <c r="L128" s="2"/>
      <c r="M128" s="2"/>
      <c r="N128" s="2"/>
      <c r="O128" s="2"/>
      <c r="P128" s="2"/>
      <c r="Q128" s="2"/>
      <c r="R128" s="2"/>
    </row>
    <row r="129" spans="2:18" ht="14.1" customHeight="1" x14ac:dyDescent="0.25">
      <c r="B129" s="2"/>
      <c r="C129" s="2"/>
      <c r="D129" s="2"/>
      <c r="E129" s="2"/>
      <c r="F129" s="2"/>
      <c r="G129" s="2"/>
      <c r="H129" s="2"/>
      <c r="I129" s="2"/>
      <c r="J129" s="2"/>
      <c r="K129" s="2"/>
      <c r="L129" s="2"/>
      <c r="M129" s="2"/>
      <c r="N129" s="2"/>
      <c r="O129" s="2"/>
      <c r="P129" s="2"/>
      <c r="Q129" s="2"/>
      <c r="R129" s="2"/>
    </row>
    <row r="130" spans="2:18" ht="14.1" customHeight="1" x14ac:dyDescent="0.25">
      <c r="B130" s="2"/>
      <c r="C130" s="2"/>
      <c r="D130" s="2"/>
      <c r="E130" s="2"/>
      <c r="F130" s="2"/>
      <c r="G130" s="2"/>
      <c r="H130" s="2"/>
      <c r="I130" s="2"/>
      <c r="J130" s="2"/>
      <c r="K130" s="2"/>
      <c r="L130" s="2"/>
      <c r="M130" s="2"/>
      <c r="N130" s="2"/>
      <c r="O130" s="2"/>
      <c r="P130" s="2"/>
      <c r="Q130" s="2"/>
      <c r="R130" s="2"/>
    </row>
    <row r="131" spans="2:18" ht="14.1" customHeight="1" x14ac:dyDescent="0.25">
      <c r="B131" s="2"/>
      <c r="C131" s="2"/>
      <c r="D131" s="2"/>
      <c r="E131" s="2"/>
      <c r="F131" s="2"/>
      <c r="G131" s="2"/>
      <c r="H131" s="2"/>
      <c r="I131" s="2"/>
      <c r="J131" s="2"/>
      <c r="K131" s="2"/>
      <c r="L131" s="2"/>
      <c r="M131" s="2"/>
      <c r="N131" s="2"/>
      <c r="O131" s="2"/>
      <c r="P131" s="2"/>
      <c r="Q131" s="2"/>
      <c r="R131" s="2"/>
    </row>
    <row r="132" spans="2:18" ht="14.1" customHeight="1" x14ac:dyDescent="0.25">
      <c r="B132" s="2"/>
      <c r="C132" s="2"/>
      <c r="D132" s="2"/>
      <c r="E132" s="2"/>
      <c r="F132" s="2"/>
      <c r="G132" s="2"/>
      <c r="H132" s="2"/>
      <c r="I132" s="2"/>
      <c r="J132" s="2"/>
      <c r="K132" s="2"/>
      <c r="L132" s="2"/>
      <c r="M132" s="2"/>
      <c r="N132" s="2"/>
      <c r="O132" s="2"/>
      <c r="P132" s="2"/>
      <c r="Q132" s="2"/>
      <c r="R132" s="2"/>
    </row>
    <row r="133" spans="2:18" ht="14.1" customHeight="1" x14ac:dyDescent="0.25">
      <c r="B133" s="2"/>
      <c r="C133" s="2"/>
      <c r="D133" s="2"/>
      <c r="E133" s="2"/>
      <c r="F133" s="2"/>
      <c r="G133" s="2"/>
      <c r="H133" s="2"/>
      <c r="I133" s="2"/>
      <c r="J133" s="2"/>
      <c r="K133" s="2"/>
      <c r="L133" s="2"/>
      <c r="M133" s="2"/>
      <c r="N133" s="2"/>
      <c r="O133" s="2"/>
      <c r="P133" s="2"/>
      <c r="Q133" s="2"/>
      <c r="R133" s="2"/>
    </row>
    <row r="134" spans="2:18" ht="14.1" customHeight="1" x14ac:dyDescent="0.25">
      <c r="B134" s="2"/>
      <c r="C134" s="2"/>
      <c r="D134" s="2"/>
      <c r="E134" s="2"/>
      <c r="F134" s="2"/>
      <c r="G134" s="2"/>
      <c r="H134" s="2"/>
      <c r="I134" s="2"/>
      <c r="J134" s="2"/>
      <c r="K134" s="2"/>
      <c r="L134" s="2"/>
      <c r="M134" s="2"/>
      <c r="N134" s="2"/>
      <c r="O134" s="2"/>
      <c r="P134" s="2"/>
      <c r="Q134" s="2"/>
      <c r="R134" s="2"/>
    </row>
    <row r="135" spans="2:18" ht="14.1" customHeight="1" x14ac:dyDescent="0.25">
      <c r="B135" s="2"/>
      <c r="C135" s="2"/>
      <c r="D135" s="2"/>
      <c r="E135" s="2"/>
      <c r="F135" s="2"/>
      <c r="G135" s="2"/>
      <c r="H135" s="2"/>
      <c r="I135" s="2"/>
      <c r="J135" s="2"/>
      <c r="K135" s="2"/>
      <c r="L135" s="2"/>
      <c r="M135" s="2"/>
      <c r="N135" s="2"/>
      <c r="O135" s="2"/>
      <c r="P135" s="2"/>
      <c r="Q135" s="2"/>
      <c r="R135" s="2"/>
    </row>
    <row r="136" spans="2:18" ht="14.1" customHeight="1" x14ac:dyDescent="0.25">
      <c r="B136" s="2"/>
      <c r="C136" s="2"/>
      <c r="D136" s="2"/>
      <c r="E136" s="2"/>
      <c r="F136" s="2"/>
      <c r="G136" s="2"/>
      <c r="H136" s="2"/>
      <c r="I136" s="2"/>
      <c r="J136" s="2"/>
      <c r="K136" s="2"/>
      <c r="L136" s="2"/>
      <c r="M136" s="2"/>
      <c r="N136" s="2"/>
      <c r="O136" s="2"/>
      <c r="P136" s="2"/>
      <c r="Q136" s="2"/>
      <c r="R136" s="2"/>
    </row>
    <row r="137" spans="2:18" ht="14.1" customHeight="1" x14ac:dyDescent="0.25">
      <c r="B137" s="2"/>
      <c r="C137" s="2"/>
      <c r="D137" s="2"/>
      <c r="E137" s="2"/>
      <c r="F137" s="2"/>
      <c r="G137" s="2"/>
      <c r="H137" s="2"/>
      <c r="I137" s="2"/>
      <c r="J137" s="2"/>
      <c r="K137" s="2"/>
      <c r="L137" s="2"/>
      <c r="M137" s="2"/>
      <c r="N137" s="2"/>
      <c r="O137" s="2"/>
      <c r="P137" s="2"/>
      <c r="Q137" s="2"/>
      <c r="R137" s="2"/>
    </row>
    <row r="138" spans="2:18" ht="14.1" customHeight="1" x14ac:dyDescent="0.25">
      <c r="B138" s="2"/>
      <c r="C138" s="2"/>
      <c r="D138" s="2"/>
      <c r="E138" s="2"/>
      <c r="F138" s="2"/>
      <c r="G138" s="2"/>
      <c r="H138" s="2"/>
      <c r="I138" s="2"/>
      <c r="J138" s="2"/>
      <c r="K138" s="2"/>
      <c r="L138" s="2"/>
      <c r="M138" s="2"/>
      <c r="N138" s="2"/>
      <c r="O138" s="2"/>
      <c r="P138" s="2"/>
      <c r="Q138" s="2"/>
      <c r="R138" s="2"/>
    </row>
    <row r="139" spans="2:18" ht="14.1" customHeight="1" x14ac:dyDescent="0.25">
      <c r="B139" s="2"/>
      <c r="C139" s="2"/>
      <c r="D139" s="2"/>
      <c r="E139" s="2"/>
      <c r="F139" s="2"/>
      <c r="G139" s="2"/>
      <c r="H139" s="2"/>
      <c r="I139" s="2"/>
      <c r="J139" s="2"/>
      <c r="K139" s="2"/>
      <c r="L139" s="2"/>
      <c r="M139" s="2"/>
      <c r="N139" s="2"/>
      <c r="O139" s="2"/>
      <c r="P139" s="2"/>
      <c r="Q139" s="2"/>
      <c r="R139" s="2"/>
    </row>
    <row r="140" spans="2:18" ht="14.1" customHeight="1" x14ac:dyDescent="0.25">
      <c r="B140" s="2"/>
      <c r="C140" s="2"/>
      <c r="D140" s="2"/>
      <c r="E140" s="2"/>
      <c r="F140" s="2"/>
      <c r="G140" s="2"/>
      <c r="H140" s="2"/>
      <c r="I140" s="2"/>
      <c r="J140" s="2"/>
      <c r="K140" s="2"/>
      <c r="L140" s="2"/>
      <c r="M140" s="2"/>
      <c r="N140" s="2"/>
      <c r="O140" s="2"/>
      <c r="P140" s="2"/>
      <c r="Q140" s="2"/>
      <c r="R140" s="2"/>
    </row>
    <row r="141" spans="2:18" ht="14.1" customHeight="1" x14ac:dyDescent="0.25">
      <c r="B141" s="2"/>
      <c r="C141" s="2"/>
      <c r="D141" s="2"/>
      <c r="E141" s="2"/>
      <c r="F141" s="2"/>
      <c r="G141" s="2"/>
      <c r="H141" s="2"/>
      <c r="I141" s="2"/>
      <c r="J141" s="2"/>
      <c r="K141" s="2"/>
      <c r="L141" s="2"/>
      <c r="M141" s="2"/>
      <c r="N141" s="2"/>
      <c r="O141" s="2"/>
      <c r="P141" s="2"/>
      <c r="Q141" s="2"/>
      <c r="R141" s="2"/>
    </row>
    <row r="142" spans="2:18" ht="14.1" customHeight="1" x14ac:dyDescent="0.25">
      <c r="B142" s="2"/>
      <c r="C142" s="2"/>
      <c r="D142" s="2"/>
      <c r="E142" s="2"/>
      <c r="F142" s="2"/>
      <c r="G142" s="2"/>
      <c r="H142" s="2"/>
      <c r="I142" s="2"/>
      <c r="J142" s="2"/>
      <c r="K142" s="2"/>
      <c r="L142" s="2"/>
      <c r="M142" s="2"/>
      <c r="N142" s="2"/>
      <c r="O142" s="2"/>
      <c r="P142" s="2"/>
      <c r="Q142" s="2"/>
      <c r="R142" s="2"/>
    </row>
    <row r="143" spans="2:18" ht="14.1" customHeight="1" x14ac:dyDescent="0.25">
      <c r="B143" s="2"/>
      <c r="C143" s="2"/>
      <c r="D143" s="2"/>
      <c r="E143" s="2"/>
      <c r="F143" s="2"/>
      <c r="G143" s="2"/>
      <c r="H143" s="2"/>
      <c r="I143" s="2"/>
      <c r="J143" s="2"/>
      <c r="K143" s="2"/>
      <c r="L143" s="2"/>
      <c r="M143" s="2"/>
      <c r="N143" s="2"/>
      <c r="O143" s="2"/>
      <c r="P143" s="2"/>
      <c r="Q143" s="2"/>
      <c r="R143" s="2"/>
    </row>
    <row r="144" spans="2:18" ht="14.1" customHeight="1" x14ac:dyDescent="0.25">
      <c r="B144" s="2"/>
      <c r="C144" s="2"/>
      <c r="D144" s="2"/>
      <c r="E144" s="2"/>
      <c r="F144" s="2"/>
      <c r="G144" s="2"/>
      <c r="H144" s="2"/>
      <c r="I144" s="2"/>
      <c r="J144" s="2"/>
      <c r="K144" s="2"/>
      <c r="L144" s="2"/>
      <c r="M144" s="2"/>
      <c r="N144" s="2"/>
      <c r="O144" s="2"/>
      <c r="P144" s="2"/>
      <c r="Q144" s="2"/>
      <c r="R144" s="2"/>
    </row>
    <row r="145" spans="2:18" ht="14.1" customHeight="1" x14ac:dyDescent="0.25">
      <c r="B145" s="2"/>
      <c r="C145" s="2"/>
      <c r="D145" s="2"/>
      <c r="E145" s="2"/>
      <c r="F145" s="2"/>
      <c r="G145" s="2"/>
      <c r="H145" s="2"/>
      <c r="I145" s="2"/>
      <c r="J145" s="2"/>
      <c r="K145" s="2"/>
      <c r="L145" s="2"/>
      <c r="M145" s="2"/>
      <c r="N145" s="2"/>
      <c r="O145" s="2"/>
      <c r="P145" s="2"/>
      <c r="Q145" s="2"/>
      <c r="R145" s="2"/>
    </row>
    <row r="146" spans="2:18" ht="14.1" customHeight="1" x14ac:dyDescent="0.25">
      <c r="B146" s="2"/>
      <c r="C146" s="2"/>
      <c r="D146" s="2"/>
      <c r="E146" s="2"/>
      <c r="F146" s="2"/>
      <c r="G146" s="2"/>
      <c r="H146" s="2"/>
      <c r="I146" s="2"/>
      <c r="J146" s="2"/>
      <c r="K146" s="2"/>
      <c r="L146" s="2"/>
      <c r="M146" s="2"/>
      <c r="N146" s="2"/>
      <c r="O146" s="2"/>
      <c r="P146" s="2"/>
      <c r="Q146" s="2"/>
      <c r="R146" s="2"/>
    </row>
    <row r="147" spans="2:18" ht="14.1" customHeight="1" x14ac:dyDescent="0.25">
      <c r="B147" s="2"/>
      <c r="C147" s="2"/>
      <c r="D147" s="2"/>
      <c r="E147" s="2"/>
      <c r="F147" s="2"/>
      <c r="G147" s="2"/>
      <c r="H147" s="2"/>
      <c r="I147" s="2"/>
      <c r="J147" s="2"/>
      <c r="K147" s="2"/>
      <c r="L147" s="2"/>
      <c r="M147" s="2"/>
      <c r="N147" s="2"/>
      <c r="O147" s="2"/>
      <c r="P147" s="2"/>
      <c r="Q147" s="2"/>
      <c r="R147" s="2"/>
    </row>
    <row r="148" spans="2:18" ht="14.1" customHeight="1" x14ac:dyDescent="0.25">
      <c r="B148" s="2"/>
      <c r="C148" s="2"/>
      <c r="D148" s="2"/>
      <c r="E148" s="2"/>
      <c r="F148" s="2"/>
      <c r="G148" s="2"/>
      <c r="H148" s="2"/>
      <c r="I148" s="2"/>
      <c r="J148" s="2"/>
      <c r="K148" s="2"/>
      <c r="L148" s="2"/>
      <c r="M148" s="2"/>
      <c r="N148" s="2"/>
      <c r="O148" s="2"/>
      <c r="P148" s="2"/>
      <c r="Q148" s="2"/>
      <c r="R148" s="2"/>
    </row>
    <row r="149" spans="2:18" ht="14.1" customHeight="1" x14ac:dyDescent="0.25">
      <c r="B149" s="2"/>
      <c r="C149" s="2"/>
      <c r="D149" s="2"/>
      <c r="E149" s="2"/>
      <c r="F149" s="2"/>
      <c r="G149" s="2"/>
      <c r="H149" s="2"/>
      <c r="I149" s="2"/>
      <c r="J149" s="2"/>
      <c r="K149" s="2"/>
      <c r="L149" s="2"/>
      <c r="M149" s="2"/>
      <c r="N149" s="2"/>
      <c r="O149" s="2"/>
      <c r="P149" s="2"/>
      <c r="Q149" s="2"/>
      <c r="R149" s="2"/>
    </row>
    <row r="150" spans="2:18" ht="14.1" customHeight="1" x14ac:dyDescent="0.25">
      <c r="B150" s="2"/>
      <c r="C150" s="2"/>
      <c r="D150" s="2"/>
      <c r="E150" s="2"/>
      <c r="F150" s="2"/>
      <c r="G150" s="2"/>
      <c r="H150" s="2"/>
      <c r="I150" s="2"/>
      <c r="J150" s="2"/>
      <c r="K150" s="2"/>
      <c r="L150" s="2"/>
      <c r="M150" s="2"/>
      <c r="N150" s="2"/>
      <c r="O150" s="2"/>
      <c r="P150" s="2"/>
      <c r="Q150" s="2"/>
      <c r="R150" s="2"/>
    </row>
    <row r="151" spans="2:18" ht="14.1" customHeight="1" x14ac:dyDescent="0.25">
      <c r="B151" s="2"/>
      <c r="C151" s="2"/>
      <c r="D151" s="2"/>
      <c r="E151" s="2"/>
      <c r="F151" s="2"/>
      <c r="G151" s="2"/>
      <c r="H151" s="2"/>
      <c r="I151" s="2"/>
      <c r="J151" s="2"/>
      <c r="K151" s="2"/>
      <c r="L151" s="2"/>
      <c r="M151" s="2"/>
      <c r="N151" s="2"/>
      <c r="O151" s="2"/>
      <c r="P151" s="2"/>
      <c r="Q151" s="2"/>
      <c r="R151" s="2"/>
    </row>
    <row r="152" spans="2:18" ht="14.1" customHeight="1" x14ac:dyDescent="0.25">
      <c r="B152" s="2"/>
      <c r="C152" s="2"/>
      <c r="D152" s="2"/>
      <c r="E152" s="2"/>
      <c r="F152" s="2"/>
      <c r="G152" s="2"/>
      <c r="H152" s="2"/>
      <c r="I152" s="2"/>
      <c r="J152" s="2"/>
      <c r="K152" s="2"/>
      <c r="L152" s="2"/>
      <c r="M152" s="2"/>
      <c r="N152" s="2"/>
      <c r="O152" s="2"/>
      <c r="P152" s="2"/>
      <c r="Q152" s="2"/>
      <c r="R152" s="2"/>
    </row>
    <row r="153" spans="2:18" ht="14.1" customHeight="1" x14ac:dyDescent="0.25">
      <c r="B153" s="2"/>
      <c r="C153" s="2"/>
      <c r="D153" s="2"/>
      <c r="E153" s="2"/>
      <c r="F153" s="2"/>
      <c r="G153" s="2"/>
      <c r="H153" s="2"/>
      <c r="I153" s="2"/>
      <c r="J153" s="2"/>
      <c r="K153" s="2"/>
      <c r="L153" s="2"/>
      <c r="M153" s="2"/>
      <c r="N153" s="2"/>
      <c r="O153" s="2"/>
      <c r="P153" s="2"/>
      <c r="Q153" s="2"/>
      <c r="R153" s="2"/>
    </row>
    <row r="154" spans="2:18" ht="14.1" customHeight="1" x14ac:dyDescent="0.25">
      <c r="B154" s="2"/>
      <c r="C154" s="2"/>
      <c r="D154" s="2"/>
      <c r="E154" s="2"/>
      <c r="F154" s="2"/>
      <c r="G154" s="2"/>
      <c r="H154" s="2"/>
      <c r="I154" s="2"/>
      <c r="J154" s="2"/>
      <c r="K154" s="2"/>
      <c r="L154" s="2"/>
      <c r="M154" s="2"/>
      <c r="N154" s="2"/>
      <c r="O154" s="2"/>
      <c r="P154" s="2"/>
      <c r="Q154" s="2"/>
      <c r="R154" s="2"/>
    </row>
    <row r="155" spans="2:18" ht="14.1" customHeight="1" x14ac:dyDescent="0.25">
      <c r="B155" s="2"/>
      <c r="C155" s="2"/>
      <c r="D155" s="2"/>
      <c r="E155" s="2"/>
      <c r="F155" s="2"/>
      <c r="G155" s="2"/>
      <c r="H155" s="2"/>
      <c r="I155" s="2"/>
      <c r="J155" s="2"/>
      <c r="K155" s="2"/>
      <c r="L155" s="2"/>
      <c r="M155" s="2"/>
      <c r="N155" s="2"/>
      <c r="O155" s="2"/>
      <c r="P155" s="2"/>
      <c r="Q155" s="2"/>
      <c r="R155" s="2"/>
    </row>
    <row r="156" spans="2:18" ht="14.1" customHeight="1" x14ac:dyDescent="0.25">
      <c r="B156" s="2"/>
      <c r="C156" s="2"/>
      <c r="D156" s="2"/>
      <c r="E156" s="2"/>
      <c r="F156" s="2"/>
      <c r="G156" s="2"/>
      <c r="H156" s="2"/>
      <c r="I156" s="2"/>
      <c r="J156" s="2"/>
      <c r="K156" s="2"/>
      <c r="L156" s="2"/>
      <c r="M156" s="2"/>
      <c r="N156" s="2"/>
      <c r="O156" s="2"/>
      <c r="P156" s="2"/>
      <c r="Q156" s="2"/>
      <c r="R156" s="2"/>
    </row>
    <row r="157" spans="2:18" ht="14.1" customHeight="1" x14ac:dyDescent="0.25">
      <c r="B157" s="2"/>
      <c r="C157" s="2"/>
      <c r="D157" s="2"/>
      <c r="E157" s="2"/>
      <c r="F157" s="2"/>
      <c r="G157" s="2"/>
      <c r="H157" s="2"/>
      <c r="I157" s="2"/>
      <c r="J157" s="2"/>
      <c r="K157" s="2"/>
      <c r="L157" s="2"/>
      <c r="M157" s="2"/>
      <c r="N157" s="2"/>
      <c r="O157" s="2"/>
      <c r="P157" s="2"/>
      <c r="Q157" s="2"/>
      <c r="R157" s="2"/>
    </row>
    <row r="158" spans="2:18" ht="14.1" customHeight="1" x14ac:dyDescent="0.25">
      <c r="B158" s="2"/>
      <c r="C158" s="2"/>
      <c r="D158" s="2"/>
      <c r="E158" s="2"/>
      <c r="F158" s="2"/>
      <c r="G158" s="2"/>
      <c r="H158" s="2"/>
      <c r="I158" s="2"/>
      <c r="J158" s="2"/>
      <c r="K158" s="2"/>
      <c r="L158" s="2"/>
      <c r="M158" s="2"/>
      <c r="N158" s="2"/>
      <c r="O158" s="2"/>
      <c r="P158" s="2"/>
      <c r="Q158" s="2"/>
      <c r="R158" s="2"/>
    </row>
    <row r="159" spans="2:18" ht="14.1" customHeight="1" x14ac:dyDescent="0.25">
      <c r="B159" s="2"/>
      <c r="C159" s="2"/>
      <c r="D159" s="2"/>
      <c r="E159" s="2"/>
      <c r="F159" s="2"/>
      <c r="G159" s="2"/>
      <c r="H159" s="2"/>
      <c r="I159" s="2"/>
      <c r="J159" s="2"/>
      <c r="K159" s="2"/>
      <c r="L159" s="2"/>
      <c r="M159" s="2"/>
      <c r="N159" s="2"/>
      <c r="O159" s="2"/>
      <c r="P159" s="2"/>
      <c r="Q159" s="2"/>
      <c r="R159" s="2"/>
    </row>
    <row r="160" spans="2:18" ht="14.1" customHeight="1" x14ac:dyDescent="0.25">
      <c r="B160" s="2"/>
      <c r="C160" s="2"/>
      <c r="D160" s="2"/>
      <c r="E160" s="2"/>
      <c r="F160" s="2"/>
      <c r="G160" s="2"/>
      <c r="H160" s="2"/>
      <c r="I160" s="2"/>
      <c r="J160" s="2"/>
      <c r="K160" s="2"/>
      <c r="L160" s="2"/>
      <c r="M160" s="2"/>
      <c r="N160" s="2"/>
      <c r="O160" s="2"/>
      <c r="P160" s="2"/>
      <c r="Q160" s="2"/>
      <c r="R160" s="2"/>
    </row>
    <row r="161" spans="2:18" ht="14.1" customHeight="1" x14ac:dyDescent="0.25">
      <c r="B161" s="2"/>
      <c r="C161" s="2"/>
      <c r="D161" s="2"/>
      <c r="E161" s="2"/>
      <c r="F161" s="2"/>
      <c r="G161" s="2"/>
      <c r="H161" s="2"/>
      <c r="I161" s="2"/>
      <c r="J161" s="2"/>
      <c r="K161" s="2"/>
      <c r="L161" s="2"/>
      <c r="M161" s="2"/>
      <c r="N161" s="2"/>
      <c r="O161" s="2"/>
      <c r="P161" s="2"/>
      <c r="Q161" s="2"/>
      <c r="R161" s="2"/>
    </row>
    <row r="162" spans="2:18" ht="14.1" customHeight="1" x14ac:dyDescent="0.25">
      <c r="B162" s="2"/>
      <c r="C162" s="2"/>
      <c r="D162" s="2"/>
      <c r="E162" s="2"/>
      <c r="F162" s="2"/>
      <c r="G162" s="2"/>
      <c r="H162" s="2"/>
      <c r="I162" s="2"/>
      <c r="J162" s="2"/>
      <c r="K162" s="2"/>
      <c r="L162" s="2"/>
      <c r="M162" s="2"/>
      <c r="N162" s="2"/>
      <c r="O162" s="2"/>
      <c r="P162" s="2"/>
      <c r="Q162" s="2"/>
      <c r="R162" s="2"/>
    </row>
    <row r="163" spans="2:18" ht="14.1" customHeight="1" x14ac:dyDescent="0.25">
      <c r="B163" s="2"/>
      <c r="C163" s="2"/>
      <c r="D163" s="2"/>
      <c r="E163" s="2"/>
      <c r="F163" s="2"/>
      <c r="G163" s="2"/>
      <c r="H163" s="2"/>
      <c r="I163" s="2"/>
      <c r="J163" s="2"/>
      <c r="K163" s="2"/>
      <c r="L163" s="2"/>
      <c r="M163" s="2"/>
      <c r="N163" s="2"/>
      <c r="O163" s="2"/>
      <c r="P163" s="2"/>
      <c r="Q163" s="2"/>
      <c r="R163" s="2"/>
    </row>
    <row r="164" spans="2:18" ht="14.1" customHeight="1" x14ac:dyDescent="0.25">
      <c r="B164" s="2"/>
      <c r="C164" s="2"/>
      <c r="D164" s="2"/>
      <c r="E164" s="2"/>
      <c r="F164" s="2"/>
      <c r="G164" s="2"/>
      <c r="H164" s="2"/>
      <c r="I164" s="2"/>
      <c r="J164" s="2"/>
      <c r="K164" s="2"/>
      <c r="L164" s="2"/>
      <c r="M164" s="2"/>
      <c r="N164" s="2"/>
      <c r="O164" s="2"/>
      <c r="P164" s="2"/>
      <c r="Q164" s="2"/>
      <c r="R164" s="2"/>
    </row>
    <row r="165" spans="2:18" ht="14.1" customHeight="1" x14ac:dyDescent="0.25">
      <c r="B165" s="2"/>
      <c r="C165" s="2"/>
      <c r="D165" s="2"/>
      <c r="E165" s="2"/>
      <c r="F165" s="2"/>
      <c r="G165" s="2"/>
      <c r="H165" s="2"/>
      <c r="I165" s="2"/>
      <c r="J165" s="2"/>
      <c r="K165" s="2"/>
      <c r="L165" s="2"/>
      <c r="M165" s="2"/>
      <c r="N165" s="2"/>
      <c r="O165" s="2"/>
      <c r="P165" s="2"/>
      <c r="Q165" s="2"/>
      <c r="R165" s="2"/>
    </row>
    <row r="166" spans="2:18" ht="14.1" customHeight="1" x14ac:dyDescent="0.25">
      <c r="B166" s="2"/>
      <c r="C166" s="2"/>
      <c r="D166" s="2"/>
      <c r="E166" s="2"/>
      <c r="F166" s="2"/>
      <c r="G166" s="2"/>
      <c r="H166" s="2"/>
      <c r="I166" s="2"/>
      <c r="J166" s="2"/>
      <c r="K166" s="2"/>
      <c r="L166" s="2"/>
      <c r="M166" s="2"/>
      <c r="N166" s="2"/>
      <c r="O166" s="2"/>
      <c r="P166" s="2"/>
      <c r="Q166" s="2"/>
      <c r="R166" s="2"/>
    </row>
    <row r="167" spans="2:18" ht="14.1" customHeight="1" x14ac:dyDescent="0.25">
      <c r="B167" s="2"/>
      <c r="C167" s="2"/>
      <c r="D167" s="2"/>
      <c r="E167" s="2"/>
      <c r="F167" s="2"/>
      <c r="G167" s="2"/>
      <c r="H167" s="2"/>
      <c r="I167" s="2"/>
      <c r="J167" s="2"/>
      <c r="K167" s="2"/>
      <c r="L167" s="2"/>
      <c r="M167" s="2"/>
      <c r="N167" s="2"/>
      <c r="O167" s="2"/>
      <c r="P167" s="2"/>
      <c r="Q167" s="2"/>
      <c r="R167" s="2"/>
    </row>
    <row r="168" spans="2:18" ht="14.1" customHeight="1" x14ac:dyDescent="0.25">
      <c r="B168" s="2"/>
      <c r="C168" s="2"/>
      <c r="D168" s="2"/>
      <c r="E168" s="2"/>
      <c r="F168" s="2"/>
      <c r="G168" s="2"/>
      <c r="H168" s="2"/>
      <c r="I168" s="2"/>
      <c r="J168" s="2"/>
      <c r="K168" s="2"/>
      <c r="L168" s="2"/>
      <c r="M168" s="2"/>
      <c r="N168" s="2"/>
      <c r="O168" s="2"/>
      <c r="P168" s="2"/>
      <c r="Q168" s="2"/>
      <c r="R168" s="2"/>
    </row>
    <row r="169" spans="2:18" ht="14.1" customHeight="1" x14ac:dyDescent="0.25">
      <c r="B169" s="2"/>
      <c r="C169" s="2"/>
      <c r="D169" s="2"/>
      <c r="E169" s="2"/>
      <c r="F169" s="2"/>
      <c r="G169" s="2"/>
      <c r="H169" s="2"/>
      <c r="I169" s="2"/>
      <c r="J169" s="2"/>
      <c r="K169" s="2"/>
      <c r="L169" s="2"/>
      <c r="M169" s="2"/>
      <c r="N169" s="2"/>
      <c r="O169" s="2"/>
      <c r="P169" s="2"/>
      <c r="Q169" s="2"/>
      <c r="R169" s="2"/>
    </row>
    <row r="170" spans="2:18" ht="14.1" customHeight="1" x14ac:dyDescent="0.25">
      <c r="B170" s="2"/>
      <c r="C170" s="2"/>
      <c r="D170" s="2"/>
      <c r="E170" s="2"/>
      <c r="F170" s="2"/>
      <c r="G170" s="2"/>
      <c r="H170" s="2"/>
      <c r="I170" s="2"/>
      <c r="J170" s="2"/>
      <c r="K170" s="2"/>
      <c r="L170" s="2"/>
      <c r="M170" s="2"/>
      <c r="N170" s="2"/>
      <c r="O170" s="2"/>
      <c r="P170" s="2"/>
      <c r="Q170" s="2"/>
      <c r="R170" s="2"/>
    </row>
    <row r="171" spans="2:18" ht="14.1" customHeight="1" x14ac:dyDescent="0.25">
      <c r="B171" s="2"/>
      <c r="C171" s="2"/>
      <c r="D171" s="2"/>
      <c r="E171" s="2"/>
      <c r="F171" s="2"/>
      <c r="G171" s="2"/>
      <c r="H171" s="2"/>
      <c r="I171" s="2"/>
      <c r="J171" s="2"/>
      <c r="K171" s="2"/>
      <c r="L171" s="2"/>
      <c r="M171" s="2"/>
      <c r="N171" s="2"/>
      <c r="O171" s="2"/>
      <c r="P171" s="2"/>
      <c r="Q171" s="2"/>
    </row>
    <row r="172" spans="2:18" ht="14.1" customHeight="1" x14ac:dyDescent="0.25">
      <c r="B172" s="2"/>
      <c r="C172" s="2"/>
      <c r="D172" s="2"/>
      <c r="E172" s="2"/>
      <c r="F172" s="2"/>
      <c r="G172" s="2"/>
      <c r="H172" s="2"/>
      <c r="I172" s="2"/>
      <c r="J172" s="2"/>
      <c r="K172" s="2"/>
      <c r="L172" s="2"/>
      <c r="M172" s="2"/>
      <c r="N172" s="2"/>
      <c r="O172" s="2"/>
      <c r="P172" s="2"/>
      <c r="Q172" s="2"/>
    </row>
    <row r="173" spans="2:18" ht="14.1" customHeight="1" x14ac:dyDescent="0.25">
      <c r="B173" s="2"/>
      <c r="C173" s="2"/>
      <c r="D173" s="2"/>
      <c r="E173" s="2"/>
      <c r="F173" s="2"/>
      <c r="G173" s="2"/>
      <c r="H173" s="2"/>
      <c r="I173" s="2"/>
      <c r="J173" s="2"/>
      <c r="K173" s="2"/>
      <c r="L173" s="2"/>
      <c r="M173" s="2"/>
      <c r="N173" s="2"/>
      <c r="O173" s="2"/>
      <c r="P173" s="2"/>
      <c r="Q173" s="2"/>
    </row>
    <row r="174" spans="2:18" ht="14.1" customHeight="1" x14ac:dyDescent="0.25">
      <c r="B174" s="2"/>
      <c r="C174" s="2"/>
      <c r="D174" s="2"/>
      <c r="E174" s="2"/>
      <c r="F174" s="2"/>
      <c r="G174" s="2"/>
      <c r="H174" s="2"/>
      <c r="I174" s="2"/>
      <c r="J174" s="2"/>
      <c r="K174" s="2"/>
      <c r="L174" s="2"/>
      <c r="M174" s="2"/>
      <c r="N174" s="2"/>
      <c r="O174" s="2"/>
      <c r="P174" s="2"/>
      <c r="Q174" s="2"/>
    </row>
    <row r="175" spans="2:18" ht="14.1" customHeight="1" x14ac:dyDescent="0.25">
      <c r="B175" s="2"/>
      <c r="C175" s="2"/>
      <c r="D175" s="2"/>
      <c r="E175" s="2"/>
      <c r="F175" s="2"/>
      <c r="G175" s="2"/>
      <c r="H175" s="2"/>
      <c r="I175" s="2"/>
      <c r="J175" s="2"/>
      <c r="K175" s="2"/>
      <c r="L175" s="2"/>
      <c r="M175" s="2"/>
      <c r="N175" s="2"/>
      <c r="O175" s="2"/>
      <c r="P175" s="2"/>
      <c r="Q175" s="2"/>
    </row>
    <row r="176" spans="2:18" ht="14.1" customHeight="1" x14ac:dyDescent="0.25">
      <c r="B176" s="2"/>
      <c r="C176" s="2"/>
      <c r="D176" s="2"/>
      <c r="E176" s="2"/>
      <c r="F176" s="2"/>
      <c r="G176" s="2"/>
      <c r="H176" s="2"/>
      <c r="I176" s="2"/>
      <c r="J176" s="2"/>
      <c r="K176" s="2"/>
      <c r="L176" s="2"/>
      <c r="M176" s="2"/>
      <c r="N176" s="2"/>
      <c r="O176" s="2"/>
      <c r="P176" s="2"/>
      <c r="Q176" s="2"/>
    </row>
    <row r="177" spans="2:17" ht="14.1" customHeight="1" x14ac:dyDescent="0.25">
      <c r="B177" s="2"/>
      <c r="C177" s="2"/>
      <c r="D177" s="2"/>
      <c r="E177" s="2"/>
      <c r="F177" s="2"/>
      <c r="G177" s="2"/>
      <c r="H177" s="2"/>
      <c r="I177" s="2"/>
      <c r="J177" s="2"/>
      <c r="K177" s="2"/>
      <c r="L177" s="2"/>
      <c r="M177" s="2"/>
      <c r="N177" s="2"/>
      <c r="O177" s="2"/>
      <c r="P177" s="2"/>
      <c r="Q177" s="2"/>
    </row>
    <row r="178" spans="2:17" ht="14.1" customHeight="1" x14ac:dyDescent="0.25">
      <c r="B178" s="2"/>
      <c r="C178" s="2"/>
      <c r="D178" s="2"/>
      <c r="E178" s="2"/>
      <c r="F178" s="2"/>
      <c r="G178" s="2"/>
      <c r="H178" s="2"/>
      <c r="I178" s="2"/>
      <c r="J178" s="2"/>
      <c r="K178" s="2"/>
      <c r="L178" s="2"/>
      <c r="M178" s="2"/>
      <c r="N178" s="2"/>
      <c r="O178" s="2"/>
      <c r="P178" s="2"/>
      <c r="Q178" s="2"/>
    </row>
    <row r="179" spans="2:17" ht="14.1" customHeight="1" x14ac:dyDescent="0.25">
      <c r="B179" s="2"/>
      <c r="C179" s="2"/>
      <c r="D179" s="2"/>
      <c r="E179" s="2"/>
      <c r="F179" s="2"/>
      <c r="G179" s="2"/>
      <c r="H179" s="2"/>
      <c r="I179" s="2"/>
      <c r="J179" s="2"/>
      <c r="K179" s="2"/>
      <c r="L179" s="2"/>
      <c r="M179" s="2"/>
      <c r="N179" s="2"/>
      <c r="O179" s="2"/>
      <c r="P179" s="2"/>
      <c r="Q179" s="2"/>
    </row>
    <row r="180" spans="2:17" ht="14.1" customHeight="1" x14ac:dyDescent="0.25">
      <c r="B180" s="2"/>
      <c r="C180" s="2"/>
      <c r="D180" s="2"/>
      <c r="E180" s="2"/>
      <c r="F180" s="2"/>
      <c r="G180" s="2"/>
      <c r="H180" s="2"/>
      <c r="I180" s="2"/>
      <c r="J180" s="2"/>
      <c r="K180" s="2"/>
      <c r="L180" s="2"/>
      <c r="M180" s="2"/>
      <c r="N180" s="2"/>
      <c r="O180" s="2"/>
      <c r="P180" s="2"/>
      <c r="Q180" s="2"/>
    </row>
  </sheetData>
  <sheetProtection sheet="1" objects="1" scenarios="1" selectLockedCells="1"/>
  <mergeCells count="14">
    <mergeCell ref="C75:O75"/>
    <mergeCell ref="C76:O76"/>
    <mergeCell ref="C77:O77"/>
    <mergeCell ref="C78:O78"/>
    <mergeCell ref="C79:O79"/>
    <mergeCell ref="C65:G65"/>
    <mergeCell ref="C6:O6"/>
    <mergeCell ref="I7:J8"/>
    <mergeCell ref="N38:O38"/>
    <mergeCell ref="I52:J53"/>
    <mergeCell ref="I25:J26"/>
    <mergeCell ref="I43:J44"/>
    <mergeCell ref="C21:D21"/>
    <mergeCell ref="N36:O37"/>
  </mergeCells>
  <phoneticPr fontId="23" type="noConversion"/>
  <pageMargins left="0.78740157480314965" right="0.78740157480314965" top="0.59055118110236227" bottom="0.59055118110236227" header="0.51181102362204722" footer="0.31496062992125984"/>
  <pageSetup paperSize="9" scale="61" orientation="portrait" r:id="rId1"/>
  <headerFooter alignWithMargins="0">
    <oddFooter>&amp;L©AGRIDEA&amp;R04.2022</oddFooter>
  </headerFooter>
  <rowBreaks count="1" manualBreakCount="1">
    <brk id="5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B1:T85"/>
  <sheetViews>
    <sheetView showGridLines="0" showRowColHeaders="0" showZeros="0" zoomScaleNormal="100" workbookViewId="0">
      <selection activeCell="D7" sqref="D7:G7"/>
    </sheetView>
  </sheetViews>
  <sheetFormatPr baseColWidth="10" defaultColWidth="11.44140625" defaultRowHeight="14.1" customHeight="1" x14ac:dyDescent="0.25"/>
  <cols>
    <col min="1" max="1" width="0.77734375" customWidth="1"/>
    <col min="2" max="2" width="1.5546875" customWidth="1"/>
    <col min="3" max="3" width="10.5546875" customWidth="1"/>
    <col min="4" max="4" width="7.5546875" customWidth="1"/>
    <col min="5" max="5" width="11" customWidth="1"/>
    <col min="6" max="6" width="10.5546875" customWidth="1"/>
    <col min="7" max="7" width="11.5546875" customWidth="1"/>
    <col min="8" max="8" width="7.5546875" customWidth="1"/>
    <col min="9" max="9" width="10.5546875" customWidth="1"/>
    <col min="10" max="10" width="4.5546875" customWidth="1"/>
    <col min="11" max="11" width="10.5546875" customWidth="1"/>
    <col min="12" max="12" width="3.44140625" customWidth="1"/>
    <col min="13" max="13" width="10.44140625" customWidth="1"/>
    <col min="14" max="14" width="3.5546875" customWidth="1"/>
    <col min="15" max="15" width="11.5546875" customWidth="1"/>
    <col min="16" max="16" width="2.44140625" customWidth="1"/>
    <col min="17" max="17" width="14.44140625" customWidth="1"/>
  </cols>
  <sheetData>
    <row r="1" spans="2:20" ht="42" customHeight="1" x14ac:dyDescent="0.4">
      <c r="F1" s="105" t="str">
        <f>Texte!A73</f>
        <v>Berechnung der Direktzahlungen ab 2026</v>
      </c>
      <c r="Q1" s="1" t="str">
        <f>Texte!A210</f>
        <v>Direktzahlungen 4</v>
      </c>
      <c r="R1" s="2"/>
      <c r="S1" s="2"/>
      <c r="T1" s="2"/>
    </row>
    <row r="2" spans="2:20" s="2" customFormat="1" ht="11.1" customHeight="1" thickBot="1" x14ac:dyDescent="0.3">
      <c r="B2" s="141"/>
      <c r="C2" s="141"/>
      <c r="D2" s="141"/>
      <c r="E2" s="141"/>
      <c r="F2" s="141"/>
      <c r="G2" s="141"/>
      <c r="H2" s="141"/>
      <c r="I2" s="141"/>
      <c r="J2" s="141"/>
      <c r="K2" s="141"/>
      <c r="L2" s="141"/>
      <c r="M2" s="141"/>
      <c r="N2" s="141"/>
      <c r="O2" s="141"/>
      <c r="P2" s="141"/>
      <c r="Q2" s="3"/>
    </row>
    <row r="3" spans="2:20" ht="22.05" customHeight="1" x14ac:dyDescent="0.25">
      <c r="B3" s="19" t="str">
        <f>Texte!A178</f>
        <v>Betrieb:</v>
      </c>
      <c r="C3" s="2"/>
      <c r="D3" s="137">
        <f>Kulturlandschaft!D3</f>
        <v>0</v>
      </c>
      <c r="E3" s="138"/>
      <c r="F3" s="138"/>
      <c r="G3" s="32"/>
      <c r="H3" s="33"/>
      <c r="I3" s="33"/>
      <c r="K3" s="2"/>
      <c r="L3" s="4" t="str">
        <f>Texte!A294</f>
        <v>Variante:</v>
      </c>
      <c r="M3" s="139">
        <f>Kulturlandschaft!K3</f>
        <v>0</v>
      </c>
      <c r="N3" s="138"/>
      <c r="O3" s="2"/>
      <c r="P3" s="4" t="str">
        <f>Texte!A53</f>
        <v>Jahr:</v>
      </c>
      <c r="Q3" s="140">
        <f>Kulturlandschaft!O3</f>
        <v>0</v>
      </c>
      <c r="R3" s="2"/>
      <c r="S3" s="2"/>
      <c r="T3" s="2"/>
    </row>
    <row r="4" spans="2:20" ht="12.75" customHeight="1" x14ac:dyDescent="0.25">
      <c r="B4" s="2"/>
      <c r="C4" s="2"/>
      <c r="D4" s="2"/>
      <c r="E4" s="2"/>
      <c r="F4" s="2"/>
      <c r="G4" s="2"/>
      <c r="H4" s="2"/>
      <c r="I4" s="2"/>
      <c r="J4" s="2"/>
      <c r="K4" s="2"/>
      <c r="L4" s="2"/>
      <c r="M4" s="2"/>
      <c r="N4" s="2"/>
      <c r="O4" s="2"/>
      <c r="P4" s="2"/>
      <c r="Q4" s="2"/>
      <c r="R4" s="2"/>
      <c r="S4" s="2"/>
      <c r="T4" s="2"/>
    </row>
    <row r="5" spans="2:20" ht="40.049999999999997" customHeight="1" x14ac:dyDescent="0.3">
      <c r="B5" s="486" t="str">
        <f>Texte!A104</f>
        <v>Landschaftsqualitätsbeitrag (LQB, Art. 63 und 64 und Anhang 7 DZV)</v>
      </c>
      <c r="C5" s="486"/>
      <c r="D5" s="486"/>
      <c r="E5" s="486"/>
      <c r="F5" s="486"/>
      <c r="G5" s="486"/>
      <c r="H5" s="486"/>
      <c r="I5" s="486"/>
      <c r="J5" s="486"/>
      <c r="K5" s="2"/>
      <c r="L5" s="2"/>
      <c r="M5" s="2"/>
      <c r="N5" s="2"/>
      <c r="O5" s="2"/>
      <c r="P5" s="2"/>
      <c r="Q5" s="184" t="str">
        <f>Texte!A369</f>
        <v>Voraussetzung: überbetriebliches Projekt</v>
      </c>
      <c r="R5" s="6"/>
      <c r="S5" s="6"/>
      <c r="T5" s="2"/>
    </row>
    <row r="6" spans="2:20" ht="17.100000000000001" customHeight="1" x14ac:dyDescent="0.3">
      <c r="B6" s="101"/>
      <c r="C6" s="52"/>
      <c r="D6" s="185" t="str">
        <f>Texte!A370</f>
        <v>Bezeichnung</v>
      </c>
      <c r="E6" s="185"/>
      <c r="F6" s="185"/>
      <c r="G6" s="185"/>
      <c r="H6" s="52"/>
      <c r="I6" s="90" t="str">
        <f>Texte!A192</f>
        <v>Betrag Fr./Einheit</v>
      </c>
      <c r="J6" s="52"/>
      <c r="K6" s="90" t="str">
        <f>Texte!A371</f>
        <v>Anzahl Einheiten*</v>
      </c>
      <c r="L6" s="52"/>
      <c r="M6" s="52" t="str">
        <f>Texte!A346</f>
        <v>Zwischentotal (Fr.)</v>
      </c>
      <c r="N6" s="90"/>
      <c r="O6" s="52"/>
      <c r="P6" s="52"/>
      <c r="Q6" s="57" t="str">
        <f>Texte!A282</f>
        <v>Total (Fr.)</v>
      </c>
      <c r="R6" s="6"/>
      <c r="S6" s="6"/>
      <c r="T6" s="2"/>
    </row>
    <row r="7" spans="2:20" ht="17.100000000000001" customHeight="1" x14ac:dyDescent="0.25">
      <c r="B7" s="11"/>
      <c r="C7" s="15" t="str">
        <f>Texte!A360</f>
        <v>Massnahme:</v>
      </c>
      <c r="D7" s="487"/>
      <c r="E7" s="487"/>
      <c r="F7" s="487"/>
      <c r="G7" s="487"/>
      <c r="H7" s="15"/>
      <c r="I7" s="135"/>
      <c r="J7" s="20" t="s">
        <v>137</v>
      </c>
      <c r="K7" s="113"/>
      <c r="L7" s="20" t="s">
        <v>138</v>
      </c>
      <c r="M7" s="35">
        <f>I7*K7</f>
        <v>0</v>
      </c>
      <c r="N7" s="36"/>
      <c r="O7" s="36"/>
      <c r="P7" s="20"/>
      <c r="Q7" s="59"/>
      <c r="R7" s="10"/>
      <c r="T7" s="2"/>
    </row>
    <row r="8" spans="2:20" ht="17.100000000000001" customHeight="1" x14ac:dyDescent="0.25">
      <c r="B8" s="11"/>
      <c r="C8" s="15" t="str">
        <f>Texte!A360</f>
        <v>Massnahme:</v>
      </c>
      <c r="D8" s="487"/>
      <c r="E8" s="487"/>
      <c r="F8" s="487"/>
      <c r="G8" s="487"/>
      <c r="H8" s="15"/>
      <c r="I8" s="135"/>
      <c r="J8" s="20" t="s">
        <v>137</v>
      </c>
      <c r="K8" s="113"/>
      <c r="L8" s="20" t="s">
        <v>138</v>
      </c>
      <c r="M8" s="35">
        <f t="shared" ref="M8:M27" si="0">I8*K8</f>
        <v>0</v>
      </c>
      <c r="N8" s="36"/>
      <c r="O8" s="36"/>
      <c r="P8" s="20"/>
      <c r="Q8" s="59"/>
      <c r="R8" s="10"/>
      <c r="T8" s="2"/>
    </row>
    <row r="9" spans="2:20" ht="17.100000000000001" customHeight="1" x14ac:dyDescent="0.25">
      <c r="B9" s="11"/>
      <c r="C9" s="15" t="str">
        <f>Texte!A360</f>
        <v>Massnahme:</v>
      </c>
      <c r="D9" s="487"/>
      <c r="E9" s="487"/>
      <c r="F9" s="487"/>
      <c r="G9" s="487"/>
      <c r="H9" s="15"/>
      <c r="I9" s="135"/>
      <c r="J9" s="20" t="s">
        <v>137</v>
      </c>
      <c r="K9" s="113"/>
      <c r="L9" s="20" t="s">
        <v>138</v>
      </c>
      <c r="M9" s="35">
        <f t="shared" si="0"/>
        <v>0</v>
      </c>
      <c r="N9" s="36"/>
      <c r="O9" s="36"/>
      <c r="P9" s="20"/>
      <c r="Q9" s="59"/>
      <c r="R9" s="10"/>
      <c r="T9" s="2"/>
    </row>
    <row r="10" spans="2:20" ht="17.100000000000001" customHeight="1" x14ac:dyDescent="0.25">
      <c r="B10" s="11"/>
      <c r="C10" s="15" t="str">
        <f>Texte!A360</f>
        <v>Massnahme:</v>
      </c>
      <c r="D10" s="487"/>
      <c r="E10" s="487"/>
      <c r="F10" s="487"/>
      <c r="G10" s="487"/>
      <c r="H10" s="15"/>
      <c r="I10" s="135"/>
      <c r="J10" s="20" t="s">
        <v>137</v>
      </c>
      <c r="K10" s="113"/>
      <c r="L10" s="20" t="s">
        <v>138</v>
      </c>
      <c r="M10" s="35">
        <f t="shared" si="0"/>
        <v>0</v>
      </c>
      <c r="N10" s="36"/>
      <c r="O10" s="36"/>
      <c r="P10" s="20"/>
      <c r="Q10" s="59"/>
      <c r="R10" s="10"/>
      <c r="T10" s="2"/>
    </row>
    <row r="11" spans="2:20" ht="17.100000000000001" customHeight="1" x14ac:dyDescent="0.25">
      <c r="B11" s="11"/>
      <c r="C11" s="15" t="str">
        <f>Texte!A360</f>
        <v>Massnahme:</v>
      </c>
      <c r="D11" s="487"/>
      <c r="E11" s="487"/>
      <c r="F11" s="487"/>
      <c r="G11" s="487"/>
      <c r="H11" s="15"/>
      <c r="I11" s="135"/>
      <c r="J11" s="20" t="s">
        <v>137</v>
      </c>
      <c r="K11" s="113"/>
      <c r="L11" s="20" t="s">
        <v>138</v>
      </c>
      <c r="M11" s="35">
        <f t="shared" si="0"/>
        <v>0</v>
      </c>
      <c r="N11" s="36"/>
      <c r="O11" s="36"/>
      <c r="P11" s="20"/>
      <c r="Q11" s="59"/>
      <c r="R11" s="10"/>
      <c r="T11" s="2"/>
    </row>
    <row r="12" spans="2:20" ht="17.100000000000001" customHeight="1" x14ac:dyDescent="0.25">
      <c r="B12" s="11"/>
      <c r="C12" s="15" t="str">
        <f>Texte!A360</f>
        <v>Massnahme:</v>
      </c>
      <c r="D12" s="487"/>
      <c r="E12" s="487"/>
      <c r="F12" s="487"/>
      <c r="G12" s="487"/>
      <c r="H12" s="15"/>
      <c r="I12" s="135"/>
      <c r="J12" s="20" t="s">
        <v>137</v>
      </c>
      <c r="K12" s="113"/>
      <c r="L12" s="20" t="s">
        <v>138</v>
      </c>
      <c r="M12" s="35">
        <f t="shared" si="0"/>
        <v>0</v>
      </c>
      <c r="N12" s="36"/>
      <c r="O12" s="36"/>
      <c r="P12" s="20"/>
      <c r="Q12" s="59"/>
      <c r="R12" s="10"/>
      <c r="T12" s="2"/>
    </row>
    <row r="13" spans="2:20" ht="17.100000000000001" customHeight="1" x14ac:dyDescent="0.25">
      <c r="B13" s="11"/>
      <c r="C13" s="15" t="str">
        <f>Texte!A360</f>
        <v>Massnahme:</v>
      </c>
      <c r="D13" s="487"/>
      <c r="E13" s="487"/>
      <c r="F13" s="487"/>
      <c r="G13" s="487"/>
      <c r="H13" s="15"/>
      <c r="I13" s="135"/>
      <c r="J13" s="20" t="s">
        <v>137</v>
      </c>
      <c r="K13" s="113"/>
      <c r="L13" s="20" t="s">
        <v>138</v>
      </c>
      <c r="M13" s="35">
        <f t="shared" si="0"/>
        <v>0</v>
      </c>
      <c r="N13" s="36"/>
      <c r="O13" s="36"/>
      <c r="P13" s="20"/>
      <c r="Q13" s="59"/>
      <c r="R13" s="10"/>
      <c r="T13" s="2"/>
    </row>
    <row r="14" spans="2:20" ht="17.100000000000001" customHeight="1" x14ac:dyDescent="0.25">
      <c r="B14" s="11"/>
      <c r="C14" s="15" t="str">
        <f>Texte!A360</f>
        <v>Massnahme:</v>
      </c>
      <c r="D14" s="487"/>
      <c r="E14" s="487"/>
      <c r="F14" s="487"/>
      <c r="G14" s="487"/>
      <c r="H14" s="15"/>
      <c r="I14" s="135"/>
      <c r="J14" s="20" t="s">
        <v>137</v>
      </c>
      <c r="K14" s="113"/>
      <c r="L14" s="20" t="s">
        <v>138</v>
      </c>
      <c r="M14" s="35">
        <f t="shared" si="0"/>
        <v>0</v>
      </c>
      <c r="N14" s="36"/>
      <c r="O14" s="36"/>
      <c r="P14" s="20"/>
      <c r="Q14" s="59"/>
      <c r="R14" s="10"/>
      <c r="T14" s="2"/>
    </row>
    <row r="15" spans="2:20" ht="17.100000000000001" customHeight="1" x14ac:dyDescent="0.25">
      <c r="B15" s="11"/>
      <c r="C15" s="15" t="str">
        <f>Texte!A360</f>
        <v>Massnahme:</v>
      </c>
      <c r="D15" s="487"/>
      <c r="E15" s="487"/>
      <c r="F15" s="487"/>
      <c r="G15" s="487"/>
      <c r="H15" s="15"/>
      <c r="I15" s="135"/>
      <c r="J15" s="20" t="s">
        <v>137</v>
      </c>
      <c r="K15" s="113"/>
      <c r="L15" s="20" t="s">
        <v>138</v>
      </c>
      <c r="M15" s="35">
        <f t="shared" si="0"/>
        <v>0</v>
      </c>
      <c r="N15" s="36"/>
      <c r="O15" s="36"/>
      <c r="P15" s="20"/>
      <c r="Q15" s="59"/>
      <c r="R15" s="10"/>
      <c r="T15" s="2"/>
    </row>
    <row r="16" spans="2:20" ht="17.100000000000001" customHeight="1" x14ac:dyDescent="0.25">
      <c r="B16" s="11"/>
      <c r="C16" s="15" t="str">
        <f>Texte!A360</f>
        <v>Massnahme:</v>
      </c>
      <c r="D16" s="487"/>
      <c r="E16" s="487"/>
      <c r="F16" s="487"/>
      <c r="G16" s="487"/>
      <c r="H16" s="15"/>
      <c r="I16" s="135"/>
      <c r="J16" s="20" t="s">
        <v>137</v>
      </c>
      <c r="K16" s="113"/>
      <c r="L16" s="20" t="s">
        <v>138</v>
      </c>
      <c r="M16" s="35">
        <f t="shared" si="0"/>
        <v>0</v>
      </c>
      <c r="N16" s="36"/>
      <c r="O16" s="36"/>
      <c r="P16" s="20"/>
      <c r="Q16" s="59"/>
      <c r="R16" s="10"/>
      <c r="T16" s="2"/>
    </row>
    <row r="17" spans="2:20" ht="17.100000000000001" customHeight="1" x14ac:dyDescent="0.25">
      <c r="B17" s="11"/>
      <c r="C17" s="15" t="str">
        <f>Texte!A360</f>
        <v>Massnahme:</v>
      </c>
      <c r="D17" s="487"/>
      <c r="E17" s="487"/>
      <c r="F17" s="487"/>
      <c r="G17" s="487"/>
      <c r="H17" s="15"/>
      <c r="I17" s="135"/>
      <c r="J17" s="20" t="s">
        <v>137</v>
      </c>
      <c r="K17" s="113"/>
      <c r="L17" s="20" t="s">
        <v>138</v>
      </c>
      <c r="M17" s="35">
        <f t="shared" si="0"/>
        <v>0</v>
      </c>
      <c r="N17" s="36"/>
      <c r="O17" s="36"/>
      <c r="P17" s="20"/>
      <c r="Q17" s="59"/>
      <c r="R17" s="10"/>
      <c r="T17" s="2"/>
    </row>
    <row r="18" spans="2:20" ht="17.100000000000001" customHeight="1" x14ac:dyDescent="0.25">
      <c r="B18" s="11"/>
      <c r="C18" s="15" t="str">
        <f>Texte!A360</f>
        <v>Massnahme:</v>
      </c>
      <c r="D18" s="487"/>
      <c r="E18" s="487"/>
      <c r="F18" s="487"/>
      <c r="G18" s="487"/>
      <c r="H18" s="15"/>
      <c r="I18" s="135"/>
      <c r="J18" s="20" t="s">
        <v>137</v>
      </c>
      <c r="K18" s="113"/>
      <c r="L18" s="20" t="s">
        <v>138</v>
      </c>
      <c r="M18" s="35">
        <f t="shared" si="0"/>
        <v>0</v>
      </c>
      <c r="N18" s="36"/>
      <c r="O18" s="36"/>
      <c r="P18" s="20"/>
      <c r="Q18" s="59"/>
      <c r="R18" s="10"/>
      <c r="T18" s="2"/>
    </row>
    <row r="19" spans="2:20" ht="17.100000000000001" customHeight="1" x14ac:dyDescent="0.25">
      <c r="B19" s="11"/>
      <c r="C19" s="15"/>
      <c r="D19" s="426"/>
      <c r="E19" s="426"/>
      <c r="F19" s="426"/>
      <c r="G19" s="426"/>
      <c r="H19" s="15"/>
      <c r="I19" s="427"/>
      <c r="J19" s="20"/>
      <c r="K19" s="428"/>
      <c r="L19" s="20"/>
      <c r="M19" s="36"/>
      <c r="N19" s="36"/>
      <c r="O19" s="36"/>
      <c r="P19" s="20"/>
      <c r="Q19" s="59"/>
      <c r="R19" s="10"/>
      <c r="T19" s="2"/>
    </row>
    <row r="20" spans="2:20" ht="17.100000000000001" customHeight="1" x14ac:dyDescent="0.3">
      <c r="B20" s="11"/>
      <c r="C20" s="104" t="str">
        <f>Texte!A521</f>
        <v>Zwischentotal Landschaftsqualitätsbeiträge auf der LN</v>
      </c>
      <c r="D20" s="426"/>
      <c r="E20" s="426"/>
      <c r="F20" s="426"/>
      <c r="G20" s="426"/>
      <c r="H20" s="15"/>
      <c r="I20" s="427"/>
      <c r="J20" s="20"/>
      <c r="K20" s="428"/>
      <c r="L20" s="20"/>
      <c r="M20" s="36"/>
      <c r="N20" s="36"/>
      <c r="O20" s="36"/>
      <c r="P20" s="20"/>
      <c r="Q20" s="46">
        <f>SUM(M7:M18)</f>
        <v>0</v>
      </c>
      <c r="R20" s="10"/>
      <c r="T20" s="2"/>
    </row>
    <row r="21" spans="2:20" ht="17.100000000000001" customHeight="1" x14ac:dyDescent="0.25">
      <c r="B21" s="11"/>
      <c r="C21" s="15"/>
      <c r="D21" s="426"/>
      <c r="E21" s="426"/>
      <c r="F21" s="426"/>
      <c r="G21" s="426"/>
      <c r="H21" s="15"/>
      <c r="I21" s="427"/>
      <c r="J21" s="20"/>
      <c r="K21" s="428"/>
      <c r="L21" s="20"/>
      <c r="M21" s="36"/>
      <c r="N21" s="36"/>
      <c r="O21" s="36"/>
      <c r="P21" s="20"/>
      <c r="Q21" s="59"/>
      <c r="R21" s="10"/>
      <c r="T21" s="2"/>
    </row>
    <row r="22" spans="2:20" ht="17.100000000000001" customHeight="1" x14ac:dyDescent="0.25">
      <c r="B22" s="11"/>
      <c r="C22" s="15"/>
      <c r="D22" s="426"/>
      <c r="E22" s="426"/>
      <c r="F22" s="426"/>
      <c r="G22" s="426"/>
      <c r="H22" s="15"/>
      <c r="I22" s="427"/>
      <c r="J22" s="20"/>
      <c r="K22" s="428"/>
      <c r="L22" s="20"/>
      <c r="M22" s="73"/>
      <c r="N22" s="36"/>
      <c r="O22" s="36"/>
      <c r="P22" s="20"/>
      <c r="Q22" s="59"/>
      <c r="R22" s="10"/>
      <c r="T22" s="2"/>
    </row>
    <row r="23" spans="2:20" ht="17.100000000000001" customHeight="1" x14ac:dyDescent="0.25">
      <c r="B23" s="11"/>
      <c r="C23" s="15" t="str">
        <f>Texte!A360</f>
        <v>Massnahme:</v>
      </c>
      <c r="D23" s="487"/>
      <c r="E23" s="487"/>
      <c r="F23" s="487"/>
      <c r="G23" s="487"/>
      <c r="H23" s="15"/>
      <c r="I23" s="135"/>
      <c r="J23" s="20" t="s">
        <v>137</v>
      </c>
      <c r="K23" s="113"/>
      <c r="L23" s="20" t="s">
        <v>138</v>
      </c>
      <c r="M23" s="35">
        <f t="shared" si="0"/>
        <v>0</v>
      </c>
      <c r="N23" s="36"/>
      <c r="O23" s="36"/>
      <c r="P23" s="20"/>
      <c r="Q23" s="59"/>
      <c r="R23" s="10"/>
      <c r="T23" s="2"/>
    </row>
    <row r="24" spans="2:20" ht="17.100000000000001" customHeight="1" x14ac:dyDescent="0.25">
      <c r="B24" s="11"/>
      <c r="C24" s="15" t="str">
        <f>Texte!A360</f>
        <v>Massnahme:</v>
      </c>
      <c r="D24" s="425"/>
      <c r="E24" s="425"/>
      <c r="F24" s="425"/>
      <c r="G24" s="425"/>
      <c r="H24" s="15"/>
      <c r="I24" s="135"/>
      <c r="J24" s="20" t="s">
        <v>137</v>
      </c>
      <c r="K24" s="113"/>
      <c r="L24" s="20" t="s">
        <v>138</v>
      </c>
      <c r="M24" s="35">
        <f t="shared" si="0"/>
        <v>0</v>
      </c>
      <c r="N24" s="36"/>
      <c r="O24" s="36"/>
      <c r="P24" s="20"/>
      <c r="Q24" s="59"/>
      <c r="R24" s="10"/>
      <c r="T24" s="2"/>
    </row>
    <row r="25" spans="2:20" ht="17.100000000000001" customHeight="1" x14ac:dyDescent="0.25">
      <c r="B25" s="11"/>
      <c r="C25" s="15" t="str">
        <f>Texte!A360</f>
        <v>Massnahme:</v>
      </c>
      <c r="D25" s="425"/>
      <c r="E25" s="425"/>
      <c r="F25" s="425"/>
      <c r="G25" s="425"/>
      <c r="H25" s="15"/>
      <c r="I25" s="135"/>
      <c r="J25" s="20" t="s">
        <v>137</v>
      </c>
      <c r="K25" s="113"/>
      <c r="L25" s="20" t="s">
        <v>138</v>
      </c>
      <c r="M25" s="35">
        <f t="shared" si="0"/>
        <v>0</v>
      </c>
      <c r="N25" s="36"/>
      <c r="O25" s="36"/>
      <c r="P25" s="20"/>
      <c r="Q25" s="59"/>
      <c r="R25" s="10"/>
      <c r="T25" s="2"/>
    </row>
    <row r="26" spans="2:20" ht="17.100000000000001" customHeight="1" x14ac:dyDescent="0.25">
      <c r="B26" s="11"/>
      <c r="C26" s="15" t="str">
        <f>Texte!A360</f>
        <v>Massnahme:</v>
      </c>
      <c r="D26" s="487"/>
      <c r="E26" s="487"/>
      <c r="F26" s="487"/>
      <c r="G26" s="487"/>
      <c r="H26" s="15"/>
      <c r="I26" s="135"/>
      <c r="J26" s="20" t="s">
        <v>137</v>
      </c>
      <c r="K26" s="113"/>
      <c r="L26" s="20" t="s">
        <v>138</v>
      </c>
      <c r="M26" s="35">
        <f t="shared" si="0"/>
        <v>0</v>
      </c>
      <c r="N26" s="36"/>
      <c r="O26" s="36"/>
      <c r="P26" s="20"/>
      <c r="Q26" s="59"/>
      <c r="R26" s="10"/>
      <c r="T26" s="2"/>
    </row>
    <row r="27" spans="2:20" ht="17.100000000000001" customHeight="1" x14ac:dyDescent="0.25">
      <c r="B27" s="11"/>
      <c r="C27" s="15" t="str">
        <f>Texte!A360</f>
        <v>Massnahme:</v>
      </c>
      <c r="D27" s="487"/>
      <c r="E27" s="487"/>
      <c r="F27" s="487"/>
      <c r="G27" s="487"/>
      <c r="H27" s="15"/>
      <c r="I27" s="135"/>
      <c r="J27" s="20" t="s">
        <v>137</v>
      </c>
      <c r="K27" s="113"/>
      <c r="L27" s="20" t="s">
        <v>138</v>
      </c>
      <c r="M27" s="35">
        <f t="shared" si="0"/>
        <v>0</v>
      </c>
      <c r="N27" s="36"/>
      <c r="O27" s="36"/>
      <c r="P27" s="20"/>
      <c r="Q27" s="59"/>
      <c r="R27" s="10"/>
      <c r="T27" s="2"/>
    </row>
    <row r="28" spans="2:20" ht="17.100000000000001" customHeight="1" x14ac:dyDescent="0.25">
      <c r="B28" s="11"/>
      <c r="C28" s="15"/>
      <c r="D28" s="426"/>
      <c r="E28" s="426"/>
      <c r="F28" s="426"/>
      <c r="G28" s="426"/>
      <c r="H28" s="15"/>
      <c r="I28" s="427"/>
      <c r="J28" s="20"/>
      <c r="K28" s="428"/>
      <c r="L28" s="20"/>
      <c r="M28" s="36"/>
      <c r="N28" s="36"/>
      <c r="O28" s="36"/>
      <c r="P28" s="20"/>
      <c r="Q28" s="59"/>
      <c r="R28" s="10"/>
      <c r="T28" s="2"/>
    </row>
    <row r="29" spans="2:20" ht="17.100000000000001" customHeight="1" x14ac:dyDescent="0.3">
      <c r="B29" s="11"/>
      <c r="C29" s="104" t="str">
        <f>Texte!A522</f>
        <v>Zwischentotal Landschaftsqualitätsbeiträge auf Sömmerungsbetrieb</v>
      </c>
      <c r="D29" s="426"/>
      <c r="E29" s="426"/>
      <c r="F29" s="426"/>
      <c r="G29" s="426"/>
      <c r="H29" s="15"/>
      <c r="I29" s="427"/>
      <c r="J29" s="20"/>
      <c r="K29" s="428"/>
      <c r="L29" s="20"/>
      <c r="M29" s="36"/>
      <c r="N29" s="36"/>
      <c r="O29" s="36"/>
      <c r="P29" s="20"/>
      <c r="Q29" s="46">
        <f>SUM(M23:M27)</f>
        <v>0</v>
      </c>
      <c r="R29" s="10"/>
      <c r="T29" s="2"/>
    </row>
    <row r="30" spans="2:20" ht="17.100000000000001" customHeight="1" x14ac:dyDescent="0.25">
      <c r="B30" s="11"/>
      <c r="C30" s="15"/>
      <c r="D30" s="426"/>
      <c r="E30" s="426"/>
      <c r="F30" s="426"/>
      <c r="G30" s="426"/>
      <c r="H30" s="15"/>
      <c r="I30" s="427"/>
      <c r="J30" s="20"/>
      <c r="K30" s="428"/>
      <c r="L30" s="20"/>
      <c r="M30" s="36"/>
      <c r="N30" s="36"/>
      <c r="O30" s="36"/>
      <c r="P30" s="20"/>
      <c r="Q30" s="59"/>
      <c r="R30" s="10"/>
      <c r="T30" s="2"/>
    </row>
    <row r="31" spans="2:20" ht="17.100000000000001" customHeight="1" x14ac:dyDescent="0.25">
      <c r="B31" s="11"/>
      <c r="C31" s="15"/>
      <c r="D31" s="15" t="str">
        <f>Texte!A372</f>
        <v>* ha, NST nach Normalstoss, Stück, Laufmeter, Betrieb</v>
      </c>
      <c r="E31" s="15"/>
      <c r="F31" s="15"/>
      <c r="G31" s="15"/>
      <c r="H31" s="15"/>
      <c r="I31" s="44"/>
      <c r="J31" s="15"/>
      <c r="K31" s="41"/>
      <c r="L31" s="20"/>
      <c r="M31" s="36"/>
      <c r="N31" s="36"/>
      <c r="O31" s="36"/>
      <c r="P31" s="20"/>
      <c r="Q31" s="59"/>
      <c r="R31" s="10"/>
      <c r="T31" s="2"/>
    </row>
    <row r="32" spans="2:20" ht="12.6" customHeight="1" x14ac:dyDescent="0.25">
      <c r="B32" s="11"/>
      <c r="C32" s="41"/>
      <c r="D32" s="15"/>
      <c r="E32" s="41"/>
      <c r="F32" s="15"/>
      <c r="G32" s="41"/>
      <c r="H32" s="10"/>
      <c r="I32" s="41"/>
      <c r="J32" s="10"/>
      <c r="K32" s="41"/>
      <c r="L32" s="15"/>
      <c r="M32" s="120"/>
      <c r="N32" s="44"/>
      <c r="O32" s="44"/>
      <c r="P32" s="20"/>
      <c r="Q32" s="142"/>
      <c r="R32" s="10"/>
      <c r="T32" s="2"/>
    </row>
    <row r="33" spans="2:20" ht="17.100000000000001" customHeight="1" x14ac:dyDescent="0.3">
      <c r="B33" s="111"/>
      <c r="C33" s="47" t="str">
        <f>Texte!A278</f>
        <v>Total Landschaftsqualitätsbeitrag</v>
      </c>
      <c r="D33" s="45"/>
      <c r="E33" s="45"/>
      <c r="F33" s="45"/>
      <c r="G33" s="41"/>
      <c r="H33" s="45"/>
      <c r="I33" s="110"/>
      <c r="J33" s="15"/>
      <c r="K33" s="41"/>
      <c r="L33" s="15"/>
      <c r="M33" s="41"/>
      <c r="N33" s="41"/>
      <c r="O33" s="47"/>
      <c r="P33" s="20" t="s">
        <v>138</v>
      </c>
      <c r="Q33" s="144">
        <f>Q20+Q29</f>
        <v>0</v>
      </c>
      <c r="R33" s="10"/>
      <c r="T33" s="2"/>
    </row>
    <row r="34" spans="2:20" s="10" customFormat="1" ht="6" customHeight="1" x14ac:dyDescent="0.25">
      <c r="B34" s="100"/>
      <c r="C34" s="62"/>
      <c r="D34" s="62"/>
      <c r="E34" s="62"/>
      <c r="F34" s="62"/>
      <c r="G34" s="62"/>
      <c r="H34" s="27"/>
      <c r="I34" s="27"/>
      <c r="J34" s="27"/>
      <c r="K34" s="62"/>
      <c r="L34" s="62"/>
      <c r="M34" s="62"/>
      <c r="N34" s="62"/>
      <c r="O34" s="62"/>
      <c r="P34" s="62"/>
      <c r="Q34" s="119"/>
      <c r="R34" s="14"/>
      <c r="S34" s="14"/>
    </row>
    <row r="35" spans="2:20" ht="3.75" customHeight="1" x14ac:dyDescent="0.25"/>
    <row r="36" spans="2:20" s="10" customFormat="1" ht="3.75" customHeight="1" x14ac:dyDescent="0.25">
      <c r="B36" s="2"/>
      <c r="C36" s="2"/>
      <c r="D36" s="2"/>
      <c r="E36" s="2"/>
      <c r="F36" s="2"/>
      <c r="G36" s="2"/>
      <c r="H36" s="2"/>
      <c r="I36" s="2"/>
      <c r="J36" s="2"/>
      <c r="K36" s="2"/>
      <c r="L36" s="2"/>
      <c r="M36" s="2"/>
      <c r="N36" s="2"/>
      <c r="O36" s="2"/>
      <c r="P36" s="2"/>
      <c r="Q36" s="2"/>
    </row>
    <row r="37" spans="2:20" ht="49.95" customHeight="1" x14ac:dyDescent="0.25">
      <c r="B37" s="2"/>
      <c r="C37" s="488" t="str">
        <f>Texte!A327</f>
        <v>Stand gemäss Verordnungspaket vom Oktober 2025.
AGRIDEA lehnt jede Haftung und Gewährleistung ab, die aus Berechnungen mit diesem Instrument abgeleitet werden.
Version 4.11</v>
      </c>
      <c r="D37" s="488"/>
      <c r="E37" s="488"/>
      <c r="F37" s="488"/>
      <c r="G37" s="488"/>
      <c r="H37" s="488"/>
      <c r="I37" s="488"/>
      <c r="J37" s="488"/>
      <c r="K37" s="488"/>
      <c r="L37" s="488"/>
      <c r="M37" s="488"/>
      <c r="N37" s="488"/>
      <c r="O37" s="488"/>
      <c r="P37" s="488"/>
      <c r="Q37" s="488"/>
      <c r="R37" s="2"/>
      <c r="S37" s="2"/>
      <c r="T37" s="2"/>
    </row>
    <row r="38" spans="2:20" ht="14.1" customHeight="1" x14ac:dyDescent="0.25">
      <c r="B38" s="2"/>
      <c r="C38" s="2"/>
      <c r="D38" s="2"/>
      <c r="E38" s="2"/>
      <c r="F38" s="2"/>
      <c r="G38" s="2"/>
      <c r="H38" s="2"/>
      <c r="I38" s="2"/>
      <c r="J38" s="2"/>
      <c r="K38" s="2"/>
      <c r="L38" s="2"/>
      <c r="M38" s="2"/>
      <c r="N38" s="2"/>
      <c r="O38" s="2"/>
      <c r="P38" s="2"/>
      <c r="Q38" s="2"/>
      <c r="R38" s="2"/>
      <c r="S38" s="2"/>
      <c r="T38" s="2"/>
    </row>
    <row r="39" spans="2:20" ht="14.1" customHeight="1" x14ac:dyDescent="0.25">
      <c r="B39" s="2"/>
      <c r="C39" s="2"/>
      <c r="D39" s="2"/>
      <c r="E39" s="2"/>
      <c r="F39" s="2"/>
      <c r="G39" s="2"/>
      <c r="H39" s="2"/>
      <c r="I39" s="2"/>
      <c r="J39" s="2"/>
      <c r="K39" s="2"/>
      <c r="L39" s="2"/>
      <c r="M39" s="2"/>
      <c r="N39" s="2"/>
      <c r="O39" s="2"/>
      <c r="P39" s="2"/>
      <c r="Q39" s="2"/>
      <c r="R39" s="2"/>
      <c r="S39" s="2"/>
      <c r="T39" s="2"/>
    </row>
    <row r="40" spans="2:20" ht="14.1" customHeight="1" x14ac:dyDescent="0.25">
      <c r="B40" s="2"/>
      <c r="C40" s="2"/>
      <c r="D40" s="2"/>
      <c r="E40" s="2"/>
      <c r="F40" s="2"/>
      <c r="G40" s="2"/>
      <c r="H40" s="2"/>
      <c r="I40" s="2"/>
      <c r="J40" s="2"/>
      <c r="K40" s="2"/>
      <c r="L40" s="2"/>
      <c r="M40" s="2"/>
      <c r="N40" s="2"/>
      <c r="O40" s="2"/>
      <c r="P40" s="2"/>
      <c r="Q40" s="2"/>
      <c r="R40" s="2"/>
      <c r="S40" s="2"/>
      <c r="T40" s="2"/>
    </row>
    <row r="41" spans="2:20" ht="14.1" customHeight="1" x14ac:dyDescent="0.25">
      <c r="B41" s="2"/>
      <c r="C41" s="2"/>
      <c r="D41" s="2"/>
      <c r="E41" s="2"/>
      <c r="F41" s="2"/>
      <c r="G41" s="2"/>
      <c r="H41" s="2"/>
      <c r="I41" s="2"/>
      <c r="J41" s="2"/>
      <c r="K41" s="2"/>
      <c r="L41" s="2"/>
      <c r="M41" s="2"/>
      <c r="N41" s="2"/>
      <c r="O41" s="2"/>
      <c r="P41" s="2"/>
      <c r="Q41" s="2"/>
      <c r="R41" s="2"/>
      <c r="S41" s="2"/>
      <c r="T41" s="2"/>
    </row>
    <row r="42" spans="2:20" ht="14.1" customHeight="1" x14ac:dyDescent="0.25">
      <c r="B42" s="2"/>
      <c r="C42" s="2"/>
      <c r="D42" s="2"/>
      <c r="E42" s="2"/>
      <c r="F42" s="2"/>
      <c r="G42" s="2"/>
      <c r="H42" s="2"/>
      <c r="I42" s="2"/>
      <c r="J42" s="2"/>
      <c r="K42" s="2"/>
      <c r="L42" s="2"/>
      <c r="M42" s="2"/>
      <c r="N42" s="2"/>
      <c r="O42" s="2"/>
      <c r="P42" s="2"/>
      <c r="Q42" s="2"/>
      <c r="R42" s="2"/>
      <c r="S42" s="2"/>
      <c r="T42" s="2"/>
    </row>
    <row r="43" spans="2:20" ht="14.1" customHeight="1" x14ac:dyDescent="0.25">
      <c r="B43" s="2"/>
      <c r="C43" s="2"/>
      <c r="D43" s="2"/>
      <c r="E43" s="2"/>
      <c r="F43" s="2"/>
      <c r="G43" s="2"/>
      <c r="H43" s="2"/>
      <c r="I43" s="2"/>
      <c r="J43" s="2"/>
      <c r="K43" s="2"/>
      <c r="L43" s="2"/>
      <c r="M43" s="2"/>
      <c r="N43" s="2"/>
      <c r="O43" s="2"/>
      <c r="P43" s="2"/>
      <c r="Q43" s="2"/>
      <c r="R43" s="2"/>
      <c r="S43" s="2"/>
      <c r="T43" s="2"/>
    </row>
    <row r="44" spans="2:20" ht="14.1" customHeight="1" x14ac:dyDescent="0.25">
      <c r="B44" s="2"/>
      <c r="C44" s="2"/>
      <c r="D44" s="2"/>
      <c r="E44" s="2"/>
      <c r="F44" s="2"/>
      <c r="G44" s="2"/>
      <c r="H44" s="2"/>
      <c r="I44" s="2"/>
      <c r="J44" s="2"/>
      <c r="K44" s="2"/>
      <c r="L44" s="2"/>
      <c r="M44" s="2"/>
      <c r="N44" s="2"/>
      <c r="O44" s="2"/>
      <c r="P44" s="2"/>
      <c r="Q44" s="2"/>
      <c r="R44" s="2"/>
      <c r="S44" s="2"/>
      <c r="T44" s="2"/>
    </row>
    <row r="45" spans="2:20" ht="14.1" customHeight="1" x14ac:dyDescent="0.25">
      <c r="B45" s="2"/>
      <c r="C45" s="2"/>
      <c r="D45" s="2"/>
      <c r="E45" s="2"/>
      <c r="F45" s="2"/>
      <c r="G45" s="2"/>
      <c r="H45" s="2"/>
      <c r="I45" s="2"/>
      <c r="J45" s="2"/>
      <c r="K45" s="2"/>
      <c r="L45" s="2"/>
      <c r="M45" s="2"/>
      <c r="N45" s="2"/>
      <c r="O45" s="2"/>
      <c r="P45" s="2"/>
      <c r="Q45" s="2"/>
      <c r="R45" s="2"/>
      <c r="S45" s="2"/>
      <c r="T45" s="2"/>
    </row>
    <row r="46" spans="2:20" ht="14.1" customHeight="1" x14ac:dyDescent="0.25">
      <c r="B46" s="2"/>
      <c r="C46" s="2"/>
      <c r="D46" s="2"/>
      <c r="E46" s="2"/>
      <c r="F46" s="2"/>
      <c r="G46" s="2"/>
      <c r="H46" s="2"/>
      <c r="I46" s="2"/>
      <c r="J46" s="2"/>
      <c r="K46" s="2"/>
      <c r="L46" s="2"/>
      <c r="M46" s="2"/>
      <c r="N46" s="2"/>
      <c r="O46" s="2"/>
      <c r="P46" s="2"/>
      <c r="Q46" s="2"/>
      <c r="R46" s="2"/>
      <c r="S46" s="2"/>
      <c r="T46" s="2"/>
    </row>
    <row r="47" spans="2:20" ht="14.1" customHeight="1" x14ac:dyDescent="0.25">
      <c r="B47" s="2"/>
      <c r="C47" s="2"/>
      <c r="D47" s="2"/>
      <c r="E47" s="2"/>
      <c r="F47" s="2"/>
      <c r="G47" s="2"/>
      <c r="H47" s="2"/>
      <c r="I47" s="2"/>
      <c r="J47" s="2"/>
      <c r="K47" s="2"/>
      <c r="L47" s="2"/>
      <c r="M47" s="2"/>
      <c r="N47" s="2"/>
      <c r="O47" s="2"/>
      <c r="P47" s="2"/>
      <c r="Q47" s="2"/>
      <c r="R47" s="2"/>
      <c r="S47" s="2"/>
      <c r="T47" s="2"/>
    </row>
    <row r="48" spans="2:20" ht="14.1" customHeight="1" x14ac:dyDescent="0.25">
      <c r="B48" s="2"/>
      <c r="C48" s="2"/>
      <c r="D48" s="2"/>
      <c r="E48" s="2"/>
      <c r="F48" s="2"/>
      <c r="G48" s="2"/>
      <c r="H48" s="2"/>
      <c r="I48" s="2"/>
      <c r="J48" s="2"/>
      <c r="K48" s="2"/>
      <c r="L48" s="2"/>
      <c r="M48" s="2"/>
      <c r="N48" s="2"/>
      <c r="O48" s="2"/>
      <c r="P48" s="2"/>
      <c r="Q48" s="2"/>
      <c r="R48" s="2"/>
      <c r="S48" s="2"/>
      <c r="T48" s="2"/>
    </row>
    <row r="49" spans="2:20" ht="14.1" customHeight="1" x14ac:dyDescent="0.25">
      <c r="B49" s="2"/>
      <c r="C49" s="2"/>
      <c r="D49" s="2"/>
      <c r="E49" s="2"/>
      <c r="F49" s="2"/>
      <c r="G49" s="2"/>
      <c r="H49" s="2"/>
      <c r="I49" s="2"/>
      <c r="J49" s="2"/>
      <c r="K49" s="2"/>
      <c r="L49" s="2"/>
      <c r="M49" s="2"/>
      <c r="N49" s="2"/>
      <c r="O49" s="2"/>
      <c r="P49" s="2"/>
      <c r="Q49" s="2"/>
      <c r="R49" s="2"/>
      <c r="S49" s="2"/>
      <c r="T49" s="2"/>
    </row>
    <row r="50" spans="2:20" ht="14.1" customHeight="1" x14ac:dyDescent="0.25">
      <c r="B50" s="2"/>
      <c r="C50" s="2"/>
      <c r="D50" s="2"/>
      <c r="E50" s="2"/>
      <c r="F50" s="2"/>
      <c r="G50" s="2"/>
      <c r="H50" s="2"/>
      <c r="I50" s="2"/>
      <c r="J50" s="2"/>
      <c r="K50" s="2"/>
      <c r="L50" s="2"/>
      <c r="M50" s="2"/>
      <c r="N50" s="2"/>
      <c r="O50" s="2"/>
      <c r="P50" s="2"/>
      <c r="Q50" s="2"/>
      <c r="R50" s="2"/>
      <c r="S50" s="2"/>
      <c r="T50" s="2"/>
    </row>
    <row r="51" spans="2:20" ht="14.1" customHeight="1" x14ac:dyDescent="0.25">
      <c r="B51" s="2"/>
      <c r="C51" s="2"/>
      <c r="D51" s="2"/>
      <c r="E51" s="2"/>
      <c r="F51" s="2"/>
      <c r="G51" s="2"/>
      <c r="H51" s="2"/>
      <c r="I51" s="2"/>
      <c r="J51" s="2"/>
      <c r="K51" s="2"/>
      <c r="L51" s="2"/>
      <c r="M51" s="2"/>
      <c r="N51" s="2"/>
      <c r="O51" s="2"/>
      <c r="P51" s="2"/>
      <c r="Q51" s="2"/>
      <c r="R51" s="2"/>
      <c r="S51" s="2"/>
      <c r="T51" s="2"/>
    </row>
    <row r="52" spans="2:20" ht="14.1" customHeight="1" x14ac:dyDescent="0.25">
      <c r="B52" s="2"/>
      <c r="C52" s="2"/>
      <c r="D52" s="2"/>
      <c r="E52" s="2"/>
      <c r="F52" s="2"/>
      <c r="G52" s="2"/>
      <c r="H52" s="2"/>
      <c r="I52" s="2"/>
      <c r="J52" s="2"/>
      <c r="K52" s="2"/>
      <c r="L52" s="2"/>
      <c r="M52" s="2"/>
      <c r="N52" s="2"/>
      <c r="O52" s="2"/>
      <c r="P52" s="2"/>
      <c r="Q52" s="2"/>
      <c r="R52" s="2"/>
      <c r="S52" s="2"/>
      <c r="T52" s="2"/>
    </row>
    <row r="53" spans="2:20" ht="14.1" customHeight="1" x14ac:dyDescent="0.25">
      <c r="B53" s="2"/>
      <c r="C53" s="2"/>
      <c r="D53" s="2"/>
      <c r="E53" s="2"/>
      <c r="F53" s="2"/>
      <c r="G53" s="2"/>
      <c r="H53" s="2"/>
      <c r="I53" s="2"/>
      <c r="J53" s="2"/>
      <c r="K53" s="2"/>
      <c r="L53" s="2"/>
      <c r="M53" s="2"/>
      <c r="N53" s="2"/>
      <c r="O53" s="2"/>
      <c r="P53" s="2"/>
      <c r="Q53" s="2"/>
      <c r="R53" s="2"/>
      <c r="S53" s="2"/>
      <c r="T53" s="2"/>
    </row>
    <row r="54" spans="2:20" ht="14.1" customHeight="1" x14ac:dyDescent="0.25">
      <c r="B54" s="2"/>
      <c r="C54" s="2"/>
      <c r="D54" s="2"/>
      <c r="E54" s="2"/>
      <c r="F54" s="2"/>
      <c r="G54" s="2"/>
      <c r="H54" s="2"/>
      <c r="I54" s="2"/>
      <c r="J54" s="2"/>
      <c r="K54" s="2"/>
      <c r="L54" s="2"/>
      <c r="M54" s="2"/>
      <c r="N54" s="2"/>
      <c r="O54" s="2"/>
      <c r="P54" s="2"/>
      <c r="Q54" s="2"/>
      <c r="R54" s="2"/>
      <c r="S54" s="2"/>
      <c r="T54" s="2"/>
    </row>
    <row r="55" spans="2:20" ht="14.1" customHeight="1" x14ac:dyDescent="0.25">
      <c r="B55" s="2"/>
      <c r="C55" s="2"/>
      <c r="D55" s="2"/>
      <c r="E55" s="2"/>
      <c r="F55" s="2"/>
      <c r="G55" s="2"/>
      <c r="H55" s="2"/>
      <c r="I55" s="2"/>
      <c r="J55" s="2"/>
      <c r="K55" s="2"/>
      <c r="L55" s="2"/>
      <c r="M55" s="2"/>
      <c r="N55" s="2"/>
      <c r="O55" s="2"/>
      <c r="P55" s="2"/>
      <c r="Q55" s="2"/>
      <c r="R55" s="2"/>
      <c r="S55" s="2"/>
      <c r="T55" s="2"/>
    </row>
    <row r="56" spans="2:20" ht="14.1" customHeight="1" x14ac:dyDescent="0.25">
      <c r="B56" s="2"/>
      <c r="C56" s="2"/>
      <c r="D56" s="2"/>
      <c r="E56" s="2"/>
      <c r="F56" s="2"/>
      <c r="G56" s="2"/>
      <c r="H56" s="2"/>
      <c r="I56" s="2"/>
      <c r="J56" s="2"/>
      <c r="K56" s="2"/>
      <c r="L56" s="2"/>
      <c r="M56" s="2"/>
      <c r="N56" s="2"/>
      <c r="O56" s="2"/>
      <c r="P56" s="2"/>
      <c r="Q56" s="2"/>
      <c r="R56" s="2"/>
      <c r="S56" s="2"/>
      <c r="T56" s="2"/>
    </row>
    <row r="57" spans="2:20" ht="14.1" customHeight="1" x14ac:dyDescent="0.25">
      <c r="B57" s="2"/>
      <c r="C57" s="2"/>
      <c r="D57" s="2"/>
      <c r="E57" s="2"/>
      <c r="F57" s="2"/>
      <c r="G57" s="2"/>
      <c r="H57" s="2"/>
      <c r="I57" s="2"/>
      <c r="J57" s="2"/>
      <c r="K57" s="2"/>
      <c r="L57" s="2"/>
      <c r="M57" s="2"/>
      <c r="N57" s="2"/>
      <c r="O57" s="2"/>
      <c r="P57" s="2"/>
      <c r="Q57" s="2"/>
      <c r="R57" s="2"/>
      <c r="S57" s="2"/>
      <c r="T57" s="2"/>
    </row>
    <row r="58" spans="2:20" ht="14.1" customHeight="1" x14ac:dyDescent="0.25">
      <c r="B58" s="2"/>
      <c r="C58" s="2"/>
      <c r="D58" s="2"/>
      <c r="E58" s="2"/>
      <c r="F58" s="2"/>
      <c r="G58" s="2"/>
      <c r="H58" s="2"/>
      <c r="I58" s="2"/>
      <c r="J58" s="2"/>
      <c r="K58" s="2"/>
      <c r="L58" s="2"/>
      <c r="M58" s="2"/>
      <c r="N58" s="2"/>
      <c r="O58" s="2"/>
      <c r="P58" s="2"/>
      <c r="Q58" s="2"/>
      <c r="R58" s="2"/>
      <c r="S58" s="2"/>
      <c r="T58" s="2"/>
    </row>
    <row r="59" spans="2:20" ht="14.1" customHeight="1" x14ac:dyDescent="0.25">
      <c r="B59" s="2"/>
      <c r="C59" s="2"/>
      <c r="D59" s="2"/>
      <c r="E59" s="2"/>
      <c r="F59" s="2"/>
      <c r="G59" s="2"/>
      <c r="H59" s="2"/>
      <c r="I59" s="2"/>
      <c r="J59" s="2"/>
      <c r="K59" s="2"/>
      <c r="L59" s="2"/>
      <c r="M59" s="2"/>
      <c r="N59" s="2"/>
      <c r="O59" s="2"/>
      <c r="P59" s="2"/>
      <c r="Q59" s="2"/>
      <c r="R59" s="2"/>
      <c r="S59" s="2"/>
      <c r="T59" s="2"/>
    </row>
    <row r="60" spans="2:20" ht="14.1" customHeight="1" x14ac:dyDescent="0.25">
      <c r="B60" s="2"/>
      <c r="C60" s="2"/>
      <c r="D60" s="2"/>
      <c r="E60" s="2"/>
      <c r="F60" s="2"/>
      <c r="G60" s="2"/>
      <c r="H60" s="2"/>
      <c r="I60" s="2"/>
      <c r="J60" s="2"/>
      <c r="K60" s="2"/>
      <c r="L60" s="2"/>
      <c r="M60" s="2"/>
      <c r="N60" s="2"/>
      <c r="O60" s="2"/>
      <c r="P60" s="2"/>
      <c r="Q60" s="2"/>
      <c r="R60" s="2"/>
      <c r="S60" s="2"/>
      <c r="T60" s="2"/>
    </row>
    <row r="61" spans="2:20" ht="14.1" customHeight="1" x14ac:dyDescent="0.25">
      <c r="B61" s="2"/>
      <c r="C61" s="2"/>
      <c r="D61" s="2"/>
      <c r="E61" s="2"/>
      <c r="F61" s="2"/>
      <c r="G61" s="2"/>
      <c r="H61" s="2"/>
      <c r="I61" s="2"/>
      <c r="J61" s="2"/>
      <c r="K61" s="2"/>
      <c r="L61" s="2"/>
      <c r="M61" s="2"/>
      <c r="N61" s="2"/>
      <c r="O61" s="2"/>
      <c r="P61" s="2"/>
      <c r="Q61" s="2"/>
      <c r="R61" s="2"/>
      <c r="S61" s="2"/>
      <c r="T61" s="2"/>
    </row>
    <row r="62" spans="2:20" ht="14.1" customHeight="1" x14ac:dyDescent="0.25">
      <c r="B62" s="2"/>
      <c r="C62" s="2"/>
      <c r="D62" s="2"/>
      <c r="E62" s="2"/>
      <c r="F62" s="2"/>
      <c r="G62" s="2"/>
      <c r="H62" s="2"/>
      <c r="I62" s="2"/>
      <c r="J62" s="2"/>
      <c r="K62" s="2"/>
      <c r="L62" s="2"/>
      <c r="M62" s="2"/>
      <c r="N62" s="2"/>
      <c r="O62" s="2"/>
      <c r="P62" s="2"/>
      <c r="Q62" s="2"/>
      <c r="R62" s="2"/>
      <c r="S62" s="2"/>
      <c r="T62" s="2"/>
    </row>
    <row r="63" spans="2:20" ht="14.1" customHeight="1" x14ac:dyDescent="0.25">
      <c r="B63" s="2"/>
      <c r="C63" s="2"/>
      <c r="D63" s="2"/>
      <c r="E63" s="2"/>
      <c r="F63" s="2"/>
      <c r="G63" s="2"/>
      <c r="H63" s="2"/>
      <c r="I63" s="2"/>
      <c r="J63" s="2"/>
      <c r="K63" s="2"/>
      <c r="L63" s="2"/>
      <c r="M63" s="2"/>
      <c r="N63" s="2"/>
      <c r="O63" s="2"/>
      <c r="P63" s="2"/>
      <c r="Q63" s="2"/>
      <c r="R63" s="2"/>
      <c r="S63" s="2"/>
      <c r="T63" s="2"/>
    </row>
    <row r="64" spans="2:20" ht="14.1" customHeight="1" x14ac:dyDescent="0.25">
      <c r="B64" s="2"/>
      <c r="C64" s="2"/>
      <c r="D64" s="2"/>
      <c r="E64" s="2"/>
      <c r="F64" s="2"/>
      <c r="G64" s="2"/>
      <c r="H64" s="2"/>
      <c r="I64" s="2"/>
      <c r="J64" s="2"/>
      <c r="K64" s="2"/>
      <c r="L64" s="2"/>
      <c r="M64" s="2"/>
      <c r="N64" s="2"/>
      <c r="O64" s="2"/>
      <c r="P64" s="2"/>
      <c r="Q64" s="2"/>
      <c r="R64" s="2"/>
      <c r="S64" s="2"/>
      <c r="T64" s="2"/>
    </row>
    <row r="65" spans="2:20" ht="14.1" customHeight="1" x14ac:dyDescent="0.25">
      <c r="B65" s="2"/>
      <c r="C65" s="2"/>
      <c r="D65" s="2"/>
      <c r="E65" s="2"/>
      <c r="F65" s="2"/>
      <c r="G65" s="2"/>
      <c r="H65" s="2"/>
      <c r="I65" s="2"/>
      <c r="J65" s="2"/>
      <c r="K65" s="2"/>
      <c r="L65" s="2"/>
      <c r="M65" s="2"/>
      <c r="N65" s="2"/>
      <c r="O65" s="2"/>
      <c r="P65" s="2"/>
      <c r="Q65" s="2"/>
      <c r="R65" s="2"/>
      <c r="S65" s="2"/>
      <c r="T65" s="2"/>
    </row>
    <row r="66" spans="2:20" ht="14.1" customHeight="1" x14ac:dyDescent="0.25">
      <c r="B66" s="2"/>
      <c r="C66" s="2"/>
      <c r="D66" s="2"/>
      <c r="E66" s="2"/>
      <c r="F66" s="2"/>
      <c r="G66" s="2"/>
      <c r="H66" s="2"/>
      <c r="I66" s="2"/>
      <c r="J66" s="2"/>
      <c r="K66" s="2"/>
      <c r="L66" s="2"/>
      <c r="M66" s="2"/>
      <c r="N66" s="2"/>
      <c r="O66" s="2"/>
      <c r="P66" s="2"/>
      <c r="Q66" s="2"/>
      <c r="R66" s="2"/>
      <c r="S66" s="2"/>
      <c r="T66" s="2"/>
    </row>
    <row r="67" spans="2:20" ht="14.1" customHeight="1" x14ac:dyDescent="0.25">
      <c r="B67" s="2"/>
      <c r="C67" s="2"/>
      <c r="D67" s="2"/>
      <c r="E67" s="2"/>
      <c r="F67" s="2"/>
      <c r="G67" s="2"/>
      <c r="H67" s="2"/>
      <c r="I67" s="2"/>
      <c r="J67" s="2"/>
      <c r="K67" s="2"/>
      <c r="L67" s="2"/>
      <c r="M67" s="2"/>
      <c r="N67" s="2"/>
      <c r="O67" s="2"/>
      <c r="P67" s="2"/>
      <c r="Q67" s="2"/>
      <c r="R67" s="2"/>
      <c r="S67" s="2"/>
      <c r="T67" s="2"/>
    </row>
    <row r="68" spans="2:20" ht="14.1" customHeight="1" x14ac:dyDescent="0.25">
      <c r="B68" s="2"/>
      <c r="C68" s="2"/>
      <c r="D68" s="2"/>
      <c r="E68" s="2"/>
      <c r="F68" s="2"/>
      <c r="G68" s="2"/>
      <c r="H68" s="2"/>
      <c r="I68" s="2"/>
      <c r="J68" s="2"/>
      <c r="K68" s="2"/>
      <c r="L68" s="2"/>
      <c r="M68" s="2"/>
      <c r="N68" s="2"/>
      <c r="O68" s="2"/>
      <c r="P68" s="2"/>
      <c r="Q68" s="2"/>
      <c r="R68" s="2"/>
      <c r="S68" s="2"/>
      <c r="T68" s="2"/>
    </row>
    <row r="69" spans="2:20" ht="14.1" customHeight="1" x14ac:dyDescent="0.25">
      <c r="B69" s="2"/>
      <c r="C69" s="2"/>
      <c r="D69" s="2"/>
      <c r="E69" s="2"/>
      <c r="F69" s="2"/>
      <c r="G69" s="2"/>
      <c r="H69" s="2"/>
      <c r="I69" s="2"/>
      <c r="J69" s="2"/>
      <c r="K69" s="2"/>
      <c r="L69" s="2"/>
      <c r="M69" s="2"/>
      <c r="N69" s="2"/>
      <c r="O69" s="2"/>
      <c r="P69" s="2"/>
      <c r="Q69" s="2"/>
      <c r="R69" s="2"/>
      <c r="S69" s="2"/>
      <c r="T69" s="2"/>
    </row>
    <row r="70" spans="2:20" ht="14.1" customHeight="1" x14ac:dyDescent="0.25">
      <c r="B70" s="2"/>
      <c r="C70" s="2"/>
      <c r="D70" s="2"/>
      <c r="E70" s="2"/>
      <c r="F70" s="2"/>
      <c r="G70" s="2"/>
      <c r="H70" s="2"/>
      <c r="I70" s="2"/>
      <c r="J70" s="2"/>
      <c r="K70" s="2"/>
      <c r="L70" s="2"/>
      <c r="M70" s="2"/>
      <c r="N70" s="2"/>
      <c r="O70" s="2"/>
      <c r="P70" s="2"/>
      <c r="Q70" s="2"/>
      <c r="R70" s="2"/>
      <c r="S70" s="2"/>
      <c r="T70" s="2"/>
    </row>
    <row r="71" spans="2:20" ht="14.1" customHeight="1" x14ac:dyDescent="0.25">
      <c r="B71" s="2"/>
      <c r="C71" s="2"/>
      <c r="D71" s="2"/>
      <c r="E71" s="2"/>
      <c r="F71" s="2"/>
      <c r="G71" s="2"/>
      <c r="H71" s="2"/>
      <c r="I71" s="2"/>
      <c r="J71" s="2"/>
      <c r="K71" s="2"/>
      <c r="L71" s="2"/>
      <c r="M71" s="2"/>
      <c r="N71" s="2"/>
      <c r="O71" s="2"/>
      <c r="P71" s="2"/>
      <c r="Q71" s="2"/>
      <c r="R71" s="2"/>
      <c r="S71" s="2"/>
      <c r="T71" s="2"/>
    </row>
    <row r="72" spans="2:20" ht="14.1" customHeight="1" x14ac:dyDescent="0.25">
      <c r="B72" s="2"/>
      <c r="C72" s="2"/>
      <c r="D72" s="2"/>
      <c r="E72" s="2"/>
      <c r="F72" s="2"/>
      <c r="G72" s="2"/>
      <c r="H72" s="2"/>
      <c r="I72" s="2"/>
      <c r="J72" s="2"/>
      <c r="K72" s="2"/>
      <c r="L72" s="2"/>
      <c r="M72" s="2"/>
      <c r="N72" s="2"/>
      <c r="O72" s="2"/>
      <c r="P72" s="2"/>
      <c r="Q72" s="2"/>
      <c r="R72" s="2"/>
      <c r="S72" s="2"/>
      <c r="T72" s="2"/>
    </row>
    <row r="73" spans="2:20" ht="14.1" customHeight="1" x14ac:dyDescent="0.25">
      <c r="B73" s="2"/>
      <c r="C73" s="2"/>
      <c r="D73" s="2"/>
      <c r="E73" s="2"/>
      <c r="F73" s="2"/>
      <c r="G73" s="2"/>
      <c r="H73" s="2"/>
      <c r="I73" s="2"/>
      <c r="J73" s="2"/>
      <c r="K73" s="2"/>
      <c r="L73" s="2"/>
      <c r="M73" s="2"/>
      <c r="N73" s="2"/>
      <c r="O73" s="2"/>
      <c r="P73" s="2"/>
      <c r="Q73" s="2"/>
      <c r="R73" s="2"/>
      <c r="S73" s="2"/>
      <c r="T73" s="2"/>
    </row>
    <row r="74" spans="2:20" ht="14.1" customHeight="1" x14ac:dyDescent="0.25">
      <c r="B74" s="2"/>
      <c r="C74" s="2"/>
      <c r="D74" s="2"/>
      <c r="E74" s="2"/>
      <c r="F74" s="2"/>
      <c r="G74" s="2"/>
      <c r="H74" s="2"/>
      <c r="I74" s="2"/>
      <c r="J74" s="2"/>
      <c r="K74" s="2"/>
      <c r="L74" s="2"/>
      <c r="M74" s="2"/>
      <c r="N74" s="2"/>
      <c r="O74" s="2"/>
      <c r="P74" s="2"/>
      <c r="Q74" s="2"/>
      <c r="R74" s="2"/>
      <c r="S74" s="2"/>
      <c r="T74" s="2"/>
    </row>
    <row r="75" spans="2:20" ht="14.1" customHeight="1" x14ac:dyDescent="0.25">
      <c r="B75" s="2"/>
      <c r="C75" s="2"/>
      <c r="D75" s="2"/>
      <c r="E75" s="2"/>
      <c r="F75" s="2"/>
      <c r="G75" s="2"/>
      <c r="H75" s="2"/>
      <c r="I75" s="2"/>
      <c r="J75" s="2"/>
      <c r="K75" s="2"/>
      <c r="L75" s="2"/>
      <c r="M75" s="2"/>
      <c r="N75" s="2"/>
      <c r="O75" s="2"/>
      <c r="P75" s="2"/>
      <c r="Q75" s="2"/>
      <c r="R75" s="2"/>
      <c r="S75" s="2"/>
      <c r="T75" s="2"/>
    </row>
    <row r="76" spans="2:20" ht="14.1" customHeight="1" x14ac:dyDescent="0.25">
      <c r="B76" s="2"/>
      <c r="C76" s="2"/>
      <c r="D76" s="2"/>
      <c r="E76" s="2"/>
      <c r="F76" s="2"/>
      <c r="G76" s="2"/>
      <c r="H76" s="2"/>
      <c r="I76" s="2"/>
      <c r="J76" s="2"/>
      <c r="K76" s="2"/>
      <c r="L76" s="2"/>
      <c r="M76" s="2"/>
      <c r="N76" s="2"/>
      <c r="O76" s="2"/>
      <c r="P76" s="2"/>
      <c r="Q76" s="2"/>
      <c r="R76" s="2"/>
      <c r="S76" s="2"/>
      <c r="T76" s="2"/>
    </row>
    <row r="77" spans="2:20" ht="14.1" customHeight="1" x14ac:dyDescent="0.25">
      <c r="B77" s="2"/>
      <c r="C77" s="2"/>
      <c r="D77" s="2"/>
      <c r="E77" s="2"/>
      <c r="F77" s="2"/>
      <c r="G77" s="2"/>
      <c r="H77" s="2"/>
      <c r="I77" s="2"/>
      <c r="J77" s="2"/>
      <c r="K77" s="2"/>
      <c r="L77" s="2"/>
      <c r="M77" s="2"/>
      <c r="N77" s="2"/>
      <c r="O77" s="2"/>
      <c r="P77" s="2"/>
      <c r="Q77" s="2"/>
      <c r="R77" s="2"/>
      <c r="S77" s="2"/>
      <c r="T77" s="2"/>
    </row>
    <row r="78" spans="2:20" ht="14.1" customHeight="1" x14ac:dyDescent="0.25">
      <c r="B78" s="2"/>
      <c r="C78" s="2"/>
      <c r="D78" s="2"/>
      <c r="E78" s="2"/>
      <c r="F78" s="2"/>
      <c r="G78" s="2"/>
      <c r="H78" s="2"/>
      <c r="I78" s="2"/>
      <c r="J78" s="2"/>
      <c r="K78" s="2"/>
      <c r="L78" s="2"/>
      <c r="M78" s="2"/>
      <c r="N78" s="2"/>
      <c r="O78" s="2"/>
      <c r="P78" s="2"/>
      <c r="Q78" s="2"/>
      <c r="R78" s="2"/>
      <c r="S78" s="2"/>
      <c r="T78" s="2"/>
    </row>
    <row r="79" spans="2:20" ht="14.1" customHeight="1" x14ac:dyDescent="0.25">
      <c r="B79" s="2"/>
      <c r="C79" s="2"/>
      <c r="D79" s="2"/>
      <c r="E79" s="2"/>
      <c r="F79" s="2"/>
      <c r="G79" s="2"/>
      <c r="H79" s="2"/>
      <c r="I79" s="2"/>
      <c r="J79" s="2"/>
      <c r="K79" s="2"/>
      <c r="L79" s="2"/>
      <c r="M79" s="2"/>
      <c r="N79" s="2"/>
      <c r="O79" s="2"/>
      <c r="P79" s="2"/>
      <c r="Q79" s="2"/>
      <c r="R79" s="2"/>
      <c r="S79" s="2"/>
      <c r="T79" s="2"/>
    </row>
    <row r="80" spans="2:20" ht="14.1" customHeight="1" x14ac:dyDescent="0.25">
      <c r="B80" s="2"/>
      <c r="C80" s="2"/>
      <c r="D80" s="2"/>
      <c r="E80" s="2"/>
      <c r="F80" s="2"/>
      <c r="G80" s="2"/>
      <c r="H80" s="2"/>
      <c r="I80" s="2"/>
      <c r="J80" s="2"/>
      <c r="K80" s="2"/>
      <c r="L80" s="2"/>
      <c r="M80" s="2"/>
      <c r="N80" s="2"/>
      <c r="O80" s="2"/>
      <c r="P80" s="2"/>
      <c r="Q80" s="2"/>
      <c r="R80" s="2"/>
      <c r="S80" s="2"/>
      <c r="T80" s="2"/>
    </row>
    <row r="81" spans="2:20" ht="14.1" customHeight="1" x14ac:dyDescent="0.25">
      <c r="B81" s="2"/>
      <c r="C81" s="2"/>
      <c r="D81" s="2"/>
      <c r="E81" s="2"/>
      <c r="F81" s="2"/>
      <c r="G81" s="2"/>
      <c r="H81" s="2"/>
      <c r="I81" s="2"/>
      <c r="J81" s="2"/>
      <c r="K81" s="2"/>
      <c r="L81" s="2"/>
      <c r="M81" s="2"/>
      <c r="N81" s="2"/>
      <c r="O81" s="2"/>
      <c r="P81" s="2"/>
      <c r="Q81" s="2"/>
      <c r="R81" s="2"/>
      <c r="S81" s="2"/>
      <c r="T81" s="2"/>
    </row>
    <row r="82" spans="2:20" ht="14.1" customHeight="1" x14ac:dyDescent="0.25">
      <c r="B82" s="2"/>
      <c r="C82" s="2"/>
      <c r="D82" s="2"/>
      <c r="E82" s="2"/>
      <c r="F82" s="2"/>
      <c r="G82" s="2"/>
      <c r="H82" s="2"/>
      <c r="I82" s="2"/>
      <c r="J82" s="2"/>
      <c r="K82" s="2"/>
      <c r="L82" s="2"/>
      <c r="M82" s="2"/>
      <c r="N82" s="2"/>
      <c r="O82" s="2"/>
      <c r="P82" s="2"/>
      <c r="Q82" s="2"/>
      <c r="R82" s="2"/>
      <c r="S82" s="2"/>
      <c r="T82" s="2"/>
    </row>
    <row r="83" spans="2:20" ht="14.1" customHeight="1" x14ac:dyDescent="0.25">
      <c r="B83" s="2"/>
      <c r="C83" s="2"/>
      <c r="D83" s="2"/>
      <c r="E83" s="2"/>
      <c r="F83" s="2"/>
      <c r="G83" s="2"/>
      <c r="H83" s="2"/>
      <c r="I83" s="2"/>
      <c r="J83" s="2"/>
      <c r="K83" s="2"/>
      <c r="L83" s="2"/>
      <c r="M83" s="2"/>
      <c r="N83" s="2"/>
      <c r="O83" s="2"/>
      <c r="P83" s="2"/>
      <c r="Q83" s="2"/>
      <c r="R83" s="2"/>
      <c r="S83" s="2"/>
      <c r="T83" s="2"/>
    </row>
    <row r="84" spans="2:20" ht="14.1" customHeight="1" x14ac:dyDescent="0.25">
      <c r="B84" s="2"/>
      <c r="C84" s="2"/>
      <c r="D84" s="2"/>
      <c r="E84" s="2"/>
      <c r="F84" s="2"/>
      <c r="G84" s="2"/>
      <c r="H84" s="2"/>
      <c r="I84" s="2"/>
      <c r="J84" s="2"/>
      <c r="K84" s="2"/>
      <c r="L84" s="2"/>
      <c r="M84" s="2"/>
      <c r="N84" s="2"/>
      <c r="O84" s="2"/>
      <c r="P84" s="2"/>
      <c r="Q84" s="2"/>
      <c r="R84" s="2"/>
      <c r="S84" s="2"/>
      <c r="T84" s="2"/>
    </row>
    <row r="85" spans="2:20" ht="14.1" customHeight="1" x14ac:dyDescent="0.25">
      <c r="B85" s="2"/>
      <c r="C85" s="2"/>
      <c r="D85" s="2"/>
      <c r="E85" s="2"/>
      <c r="F85" s="2"/>
      <c r="G85" s="2"/>
      <c r="H85" s="2"/>
      <c r="I85" s="2"/>
      <c r="J85" s="2"/>
      <c r="K85" s="2"/>
      <c r="L85" s="2"/>
      <c r="M85" s="2"/>
      <c r="N85" s="2"/>
      <c r="O85" s="2"/>
      <c r="P85" s="2"/>
      <c r="Q85" s="2"/>
      <c r="R85" s="2"/>
      <c r="S85" s="2"/>
      <c r="T85" s="2"/>
    </row>
  </sheetData>
  <sheetProtection sheet="1" objects="1" scenarios="1" selectLockedCells="1"/>
  <mergeCells count="17">
    <mergeCell ref="C37:Q37"/>
    <mergeCell ref="D7:G7"/>
    <mergeCell ref="D8:G8"/>
    <mergeCell ref="D9:G9"/>
    <mergeCell ref="D10:G10"/>
    <mergeCell ref="D11:G11"/>
    <mergeCell ref="D12:G12"/>
    <mergeCell ref="D27:G27"/>
    <mergeCell ref="D26:G26"/>
    <mergeCell ref="D13:G13"/>
    <mergeCell ref="B5:J5"/>
    <mergeCell ref="D23:G23"/>
    <mergeCell ref="D17:G17"/>
    <mergeCell ref="D18:G18"/>
    <mergeCell ref="D16:G16"/>
    <mergeCell ref="D14:G14"/>
    <mergeCell ref="D15:G15"/>
  </mergeCells>
  <phoneticPr fontId="23" type="noConversion"/>
  <pageMargins left="0.78740157480314965" right="0.78740157480314965" top="0.59055118110236227" bottom="0.59055118110236227" header="0.51181102362204722" footer="0.31496062992125984"/>
  <pageSetup paperSize="9" scale="65" orientation="portrait" r:id="rId1"/>
  <headerFooter alignWithMargins="0">
    <oddFooter>&amp;L©AGRIDEA&amp;R04.2022</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U234"/>
  <sheetViews>
    <sheetView showGridLines="0" showRowColHeaders="0" showZeros="0" zoomScaleNormal="100" workbookViewId="0">
      <selection activeCell="K8" sqref="K8"/>
    </sheetView>
  </sheetViews>
  <sheetFormatPr baseColWidth="10" defaultColWidth="11.44140625" defaultRowHeight="14.1" customHeight="1" x14ac:dyDescent="0.25"/>
  <cols>
    <col min="1" max="1" width="0.77734375" customWidth="1"/>
    <col min="2" max="2" width="1.5546875" customWidth="1"/>
    <col min="3" max="3" width="30.5546875" customWidth="1"/>
    <col min="4" max="4" width="3.5546875" customWidth="1"/>
    <col min="5" max="5" width="11" customWidth="1"/>
    <col min="6" max="6" width="7.44140625" customWidth="1"/>
    <col min="7" max="7" width="11.5546875" customWidth="1"/>
    <col min="8" max="8" width="7.5546875" customWidth="1"/>
    <col min="9" max="9" width="10.5546875" customWidth="1"/>
    <col min="10" max="10" width="4.5546875" customWidth="1"/>
    <col min="11" max="11" width="10.5546875" customWidth="1"/>
    <col min="12" max="12" width="3.44140625" customWidth="1"/>
    <col min="13" max="13" width="10.44140625" customWidth="1"/>
    <col min="14" max="14" width="3.5546875" customWidth="1"/>
    <col min="15" max="15" width="11.5546875" customWidth="1"/>
    <col min="16" max="16" width="2.44140625" customWidth="1"/>
    <col min="17" max="17" width="14.44140625" customWidth="1"/>
  </cols>
  <sheetData>
    <row r="1" spans="2:20" ht="42" customHeight="1" x14ac:dyDescent="0.4">
      <c r="F1" s="105" t="str">
        <f>Texte!A73</f>
        <v>Berechnung der Direktzahlungen ab 2026</v>
      </c>
      <c r="Q1" s="1" t="str">
        <f>Texte!A211</f>
        <v>Direktzahlungen 5</v>
      </c>
      <c r="R1" s="2"/>
      <c r="S1" s="2"/>
      <c r="T1" s="2"/>
    </row>
    <row r="2" spans="2:20" s="2" customFormat="1" ht="11.1" customHeight="1" thickBot="1" x14ac:dyDescent="0.3">
      <c r="B2" s="141"/>
      <c r="C2" s="141"/>
      <c r="D2" s="141"/>
      <c r="E2" s="141"/>
      <c r="F2" s="141"/>
      <c r="G2" s="141"/>
      <c r="H2" s="141"/>
      <c r="I2" s="141"/>
      <c r="J2" s="141"/>
      <c r="K2" s="141"/>
      <c r="L2" s="141"/>
      <c r="M2" s="141"/>
      <c r="N2" s="141"/>
      <c r="O2" s="141"/>
      <c r="P2" s="141"/>
      <c r="Q2" s="3"/>
    </row>
    <row r="3" spans="2:20" ht="22.05" customHeight="1" x14ac:dyDescent="0.25">
      <c r="B3" s="19" t="str">
        <f>Texte!A178</f>
        <v>Betrieb:</v>
      </c>
      <c r="C3" s="2"/>
      <c r="D3" s="137">
        <f>Kulturlandschaft!D3</f>
        <v>0</v>
      </c>
      <c r="E3" s="138"/>
      <c r="F3" s="138"/>
      <c r="G3" s="32"/>
      <c r="H3" s="33"/>
      <c r="I3" s="33"/>
      <c r="K3" s="2"/>
      <c r="L3" s="4" t="str">
        <f>Texte!A294</f>
        <v>Variante:</v>
      </c>
      <c r="M3" s="139">
        <f>Kulturlandschaft!K3</f>
        <v>0</v>
      </c>
      <c r="N3" s="138"/>
      <c r="O3" s="2"/>
      <c r="P3" s="4" t="str">
        <f>Texte!A53</f>
        <v>Jahr:</v>
      </c>
      <c r="Q3" s="140">
        <f>Kulturlandschaft!O3</f>
        <v>0</v>
      </c>
      <c r="R3" s="2"/>
      <c r="S3" s="2"/>
      <c r="T3" s="2"/>
    </row>
    <row r="4" spans="2:20" ht="12.75" customHeight="1" x14ac:dyDescent="0.25">
      <c r="B4" s="2"/>
      <c r="C4" s="2"/>
      <c r="D4" s="2"/>
      <c r="E4" s="2"/>
      <c r="F4" s="2"/>
      <c r="G4" s="2"/>
      <c r="H4" s="2"/>
      <c r="I4" s="2"/>
      <c r="J4" s="2"/>
      <c r="K4" s="2"/>
      <c r="L4" s="2"/>
      <c r="M4" s="2"/>
      <c r="N4" s="2"/>
      <c r="O4" s="2"/>
      <c r="P4" s="2"/>
      <c r="Q4" s="2"/>
      <c r="R4" s="2"/>
      <c r="S4" s="2"/>
      <c r="T4" s="2"/>
    </row>
    <row r="5" spans="2:20" ht="17.100000000000001" customHeight="1" x14ac:dyDescent="0.4">
      <c r="B5" s="105" t="str">
        <f>Texte!A93</f>
        <v>Produktionssystembeiträge (PSB, Art. 65 bis 76 und Anhang 7 DZV)</v>
      </c>
      <c r="C5" s="2"/>
      <c r="D5" s="2"/>
      <c r="E5" s="2"/>
      <c r="F5" s="2"/>
      <c r="G5" s="2"/>
      <c r="H5" s="2"/>
      <c r="I5" s="2"/>
      <c r="J5" s="2"/>
      <c r="K5" s="2"/>
      <c r="L5" s="2"/>
      <c r="M5" s="2"/>
      <c r="N5" s="2"/>
      <c r="O5" s="2"/>
      <c r="P5" s="2"/>
      <c r="Q5" s="2"/>
      <c r="R5" s="6"/>
      <c r="S5" s="6"/>
      <c r="T5" s="2"/>
    </row>
    <row r="6" spans="2:20" ht="40.049999999999997" customHeight="1" x14ac:dyDescent="0.25">
      <c r="B6" s="498" t="str">
        <f>Texte!A263</f>
        <v>Gesamtbetriebliche Produktionsformen</v>
      </c>
      <c r="C6" s="499"/>
      <c r="D6" s="499"/>
      <c r="E6" s="499"/>
      <c r="F6" s="499"/>
      <c r="G6" s="499"/>
      <c r="H6" s="499"/>
      <c r="I6" s="52" t="str">
        <f>Texte!A190</f>
        <v>Betrag (Fr.)</v>
      </c>
      <c r="J6" s="52"/>
      <c r="K6" s="52" t="str">
        <f>Texte!A343</f>
        <v>Fläche (ha)</v>
      </c>
      <c r="L6" s="52"/>
      <c r="M6" s="52" t="str">
        <f>Texte!A253</f>
        <v>Zwischentotal</v>
      </c>
      <c r="N6" s="90"/>
      <c r="O6" s="52"/>
      <c r="P6" s="52"/>
      <c r="Q6" s="57" t="str">
        <f>Texte!A282</f>
        <v>Total (Fr.)</v>
      </c>
      <c r="R6" s="6"/>
      <c r="S6" s="6"/>
      <c r="T6" s="2"/>
    </row>
    <row r="7" spans="2:20" ht="17.100000000000001" customHeight="1" x14ac:dyDescent="0.3">
      <c r="B7" s="8" t="str">
        <f>Texte!A215</f>
        <v>Biologischer Landbau</v>
      </c>
      <c r="C7" s="9"/>
      <c r="D7" s="9"/>
      <c r="E7" s="9"/>
      <c r="F7" s="9"/>
      <c r="G7" s="9"/>
      <c r="H7" s="15"/>
      <c r="I7" s="15"/>
      <c r="J7" s="15"/>
      <c r="K7" s="15"/>
      <c r="L7" s="15"/>
      <c r="M7" s="15"/>
      <c r="N7" s="15"/>
      <c r="O7" s="15"/>
      <c r="P7" s="20"/>
      <c r="Q7" s="59"/>
      <c r="R7" s="2"/>
      <c r="T7" s="2"/>
    </row>
    <row r="8" spans="2:20" ht="17.100000000000001" customHeight="1" x14ac:dyDescent="0.25">
      <c r="B8" s="11"/>
      <c r="C8" s="15" t="str">
        <f>Texte!A170</f>
        <v>Spezialkulturen</v>
      </c>
      <c r="D8" s="15"/>
      <c r="E8" s="15"/>
      <c r="F8" s="15"/>
      <c r="G8" s="15"/>
      <c r="H8" s="15"/>
      <c r="I8" s="77">
        <v>1600</v>
      </c>
      <c r="J8" s="20" t="s">
        <v>137</v>
      </c>
      <c r="K8" s="113"/>
      <c r="L8" s="20" t="s">
        <v>138</v>
      </c>
      <c r="M8" s="35">
        <f>I8*K8</f>
        <v>0</v>
      </c>
      <c r="N8" s="36"/>
      <c r="O8" s="36"/>
      <c r="P8" s="20"/>
      <c r="Q8" s="59"/>
      <c r="R8" s="10"/>
      <c r="T8" s="2"/>
    </row>
    <row r="9" spans="2:20" ht="17.100000000000001" customHeight="1" x14ac:dyDescent="0.25">
      <c r="B9" s="11"/>
      <c r="C9" s="15" t="str">
        <f>Texte!A65</f>
        <v>übrige offene Ackerfläche</v>
      </c>
      <c r="D9" s="15"/>
      <c r="E9" s="15"/>
      <c r="F9" s="15"/>
      <c r="G9" s="15"/>
      <c r="H9" s="15"/>
      <c r="I9" s="77">
        <v>1200</v>
      </c>
      <c r="J9" s="20" t="s">
        <v>137</v>
      </c>
      <c r="K9" s="113"/>
      <c r="L9" s="20" t="s">
        <v>138</v>
      </c>
      <c r="M9" s="35">
        <f>I9*K9</f>
        <v>0</v>
      </c>
      <c r="N9" s="36"/>
      <c r="O9" s="36"/>
      <c r="P9" s="20"/>
      <c r="Q9" s="59"/>
      <c r="R9" s="10"/>
      <c r="T9" s="2"/>
    </row>
    <row r="10" spans="2:20" ht="17.100000000000001" customHeight="1" x14ac:dyDescent="0.25">
      <c r="B10" s="11"/>
      <c r="C10" s="15" t="str">
        <f>Texte!A64</f>
        <v>übrige landwirtschaftliche Nutzfläche</v>
      </c>
      <c r="D10" s="15"/>
      <c r="E10" s="15"/>
      <c r="F10" s="15"/>
      <c r="G10" s="15"/>
      <c r="H10" s="15"/>
      <c r="I10" s="77">
        <v>200</v>
      </c>
      <c r="J10" s="20" t="s">
        <v>137</v>
      </c>
      <c r="K10" s="113"/>
      <c r="L10" s="20" t="s">
        <v>138</v>
      </c>
      <c r="M10" s="35">
        <f>I10*K10</f>
        <v>0</v>
      </c>
      <c r="N10" s="36"/>
      <c r="O10" s="36"/>
      <c r="P10" s="20"/>
      <c r="Q10" s="59"/>
      <c r="R10" s="10"/>
      <c r="T10" s="2"/>
    </row>
    <row r="11" spans="2:20" ht="12.75" customHeight="1" x14ac:dyDescent="0.25">
      <c r="B11" s="11"/>
      <c r="C11" s="15"/>
      <c r="D11" s="15"/>
      <c r="E11" s="15"/>
      <c r="F11" s="15"/>
      <c r="G11" s="15"/>
      <c r="H11" s="15"/>
      <c r="I11" s="44"/>
      <c r="J11" s="20"/>
      <c r="K11" s="41"/>
      <c r="L11" s="20"/>
      <c r="M11" s="36"/>
      <c r="N11" s="36"/>
      <c r="O11" s="36"/>
      <c r="P11" s="20"/>
      <c r="Q11" s="59"/>
      <c r="R11" s="10"/>
      <c r="T11" s="2"/>
    </row>
    <row r="12" spans="2:20" ht="12.6" customHeight="1" x14ac:dyDescent="0.25">
      <c r="B12" s="11"/>
      <c r="C12" s="41"/>
      <c r="D12" s="15"/>
      <c r="E12" s="41"/>
      <c r="F12" s="15"/>
      <c r="G12" s="41"/>
      <c r="H12" s="10"/>
      <c r="I12" s="41"/>
      <c r="J12" s="87"/>
      <c r="K12" s="41"/>
      <c r="L12" s="15"/>
      <c r="M12" s="120"/>
      <c r="N12" s="44"/>
      <c r="O12" s="123" t="str">
        <f>Texte!A252</f>
        <v>Summe der Beiträge</v>
      </c>
      <c r="P12" s="20"/>
      <c r="Q12" s="142"/>
      <c r="R12" s="10"/>
      <c r="T12" s="2"/>
    </row>
    <row r="13" spans="2:20" ht="17.100000000000001" customHeight="1" x14ac:dyDescent="0.25">
      <c r="B13" s="172"/>
      <c r="C13" s="93"/>
      <c r="D13" s="45"/>
      <c r="E13" s="45"/>
      <c r="F13" s="45"/>
      <c r="G13" s="41"/>
      <c r="H13" s="45"/>
      <c r="I13" s="110"/>
      <c r="J13" s="20"/>
      <c r="K13" s="41"/>
      <c r="L13" s="15"/>
      <c r="M13" s="41"/>
      <c r="N13" s="41"/>
      <c r="O13" s="41"/>
      <c r="P13" s="20" t="s">
        <v>138</v>
      </c>
      <c r="Q13" s="46">
        <f>SUM(M8:M10)</f>
        <v>0</v>
      </c>
      <c r="R13" s="10"/>
      <c r="T13" s="2"/>
    </row>
    <row r="14" spans="2:20" ht="17.100000000000001" customHeight="1" x14ac:dyDescent="0.25">
      <c r="B14" s="172"/>
      <c r="C14" s="93"/>
      <c r="D14" s="45"/>
      <c r="E14" s="45"/>
      <c r="F14" s="45"/>
      <c r="G14" s="41"/>
      <c r="H14" s="45"/>
      <c r="I14" s="110"/>
      <c r="J14" s="20"/>
      <c r="K14" s="41"/>
      <c r="L14" s="15"/>
      <c r="M14" s="41"/>
      <c r="N14" s="41"/>
      <c r="O14" s="41"/>
      <c r="P14" s="20"/>
      <c r="Q14" s="48"/>
      <c r="R14" s="10"/>
      <c r="T14" s="2"/>
    </row>
    <row r="15" spans="2:20" ht="30" customHeight="1" x14ac:dyDescent="0.25">
      <c r="B15" s="418" t="str">
        <f>Texte!A187</f>
        <v>Teilbetriebliche Produktionsformen</v>
      </c>
      <c r="C15" s="419"/>
      <c r="D15" s="419"/>
      <c r="E15" s="419"/>
      <c r="F15" s="419"/>
      <c r="G15" s="419"/>
      <c r="H15" s="419"/>
      <c r="I15" s="389"/>
      <c r="J15" s="90"/>
      <c r="K15" s="190"/>
      <c r="L15" s="52"/>
      <c r="M15" s="190"/>
      <c r="N15" s="190"/>
      <c r="O15" s="190"/>
      <c r="P15" s="90"/>
      <c r="Q15" s="107"/>
      <c r="R15" s="10"/>
      <c r="T15" s="2"/>
    </row>
    <row r="16" spans="2:20" ht="20.55" customHeight="1" x14ac:dyDescent="0.3">
      <c r="B16" s="390" t="str">
        <f>Texte!A120</f>
        <v>Verzicht auf Pflanzenschutzmittel</v>
      </c>
      <c r="C16" s="391"/>
      <c r="D16" s="391"/>
      <c r="E16" s="391"/>
      <c r="F16" s="391"/>
      <c r="G16" s="391"/>
      <c r="H16" s="391"/>
      <c r="I16" s="392"/>
      <c r="J16" s="393"/>
      <c r="K16" s="394"/>
      <c r="L16" s="395"/>
      <c r="M16" s="394"/>
      <c r="N16" s="394"/>
      <c r="O16" s="394"/>
      <c r="P16" s="393"/>
      <c r="Q16" s="396"/>
      <c r="R16" s="10"/>
      <c r="T16" s="2"/>
    </row>
    <row r="17" spans="2:20" ht="30" customHeight="1" x14ac:dyDescent="0.3">
      <c r="B17" s="494" t="str">
        <f>Texte!A121</f>
        <v>Verzicht auf Pflanzenschutzmittel im Ackerbau</v>
      </c>
      <c r="C17" s="495"/>
      <c r="D17" s="495"/>
      <c r="E17" s="495"/>
      <c r="F17" s="495"/>
      <c r="G17" s="495"/>
      <c r="H17" s="168" t="s">
        <v>46</v>
      </c>
      <c r="I17" s="110"/>
      <c r="J17" s="20"/>
      <c r="K17" s="41"/>
      <c r="L17" s="15"/>
      <c r="M17" s="41"/>
      <c r="N17" s="41"/>
      <c r="O17" s="41"/>
      <c r="P17" s="20"/>
      <c r="Q17" s="48"/>
      <c r="R17" s="10"/>
      <c r="T17" s="2"/>
    </row>
    <row r="18" spans="2:20" ht="16.95" customHeight="1" x14ac:dyDescent="0.3">
      <c r="B18" s="58" t="str">
        <f>Texte!A505</f>
        <v>(Herbizideinsatz erlaubt)</v>
      </c>
      <c r="C18" s="388"/>
      <c r="D18" s="388"/>
      <c r="E18" s="388"/>
      <c r="F18" s="388"/>
      <c r="G18" s="388"/>
      <c r="H18" s="201"/>
      <c r="I18" s="110"/>
      <c r="J18" s="20"/>
      <c r="K18" s="41"/>
      <c r="L18" s="15"/>
      <c r="M18" s="41"/>
      <c r="N18" s="41"/>
      <c r="O18" s="41"/>
      <c r="P18" s="20"/>
      <c r="Q18" s="48"/>
      <c r="R18" s="10"/>
      <c r="T18" s="2"/>
    </row>
    <row r="19" spans="2:20" ht="17.25" customHeight="1" x14ac:dyDescent="0.3">
      <c r="B19" s="236"/>
      <c r="C19" s="15" t="str">
        <f>Texte!A123</f>
        <v>Raps, Kartoffeln, Freiland-Konservengemüse und Zuckerrüben</v>
      </c>
      <c r="D19" s="383"/>
      <c r="E19" s="383"/>
      <c r="F19" s="383"/>
      <c r="G19" s="383"/>
      <c r="H19" s="383"/>
      <c r="I19" s="77">
        <v>800</v>
      </c>
      <c r="J19" s="20" t="s">
        <v>137</v>
      </c>
      <c r="K19" s="113"/>
      <c r="L19" s="20" t="s">
        <v>138</v>
      </c>
      <c r="M19" s="35">
        <f>I19*K19</f>
        <v>0</v>
      </c>
      <c r="N19" s="41"/>
      <c r="O19" s="41"/>
      <c r="P19" s="20"/>
      <c r="Q19" s="48"/>
      <c r="R19" s="10"/>
      <c r="T19" s="2"/>
    </row>
    <row r="20" spans="2:20" s="175" customFormat="1" ht="79.95" customHeight="1" x14ac:dyDescent="0.25">
      <c r="B20" s="385"/>
      <c r="C20" s="440" t="str">
        <f>Texte!A492</f>
        <v>Brotweizen, Hartweizen, Futterweizen, Roggen, Dinkel, Hafer, Gerste, Triti-
cale, Trockenreis, Emmer und Einkorn sowie Mischungen dieser Getreidearten,
Lein, Sonnenblumen, Erbsen zur Körnergewinnung, Bohnen und Wicken zur
Körnergewinnung, Lupinen und Kichererbsen sowie Mischungen von Erbsen
zur Körnergewinnung, Bohnen und Wicken zur Körnergewinnung, Lupinen
und Kichererbsen mit Getreide oder Leindotter.</v>
      </c>
      <c r="D20" s="440"/>
      <c r="E20" s="440"/>
      <c r="F20" s="440"/>
      <c r="G20" s="440"/>
      <c r="H20" s="440"/>
      <c r="I20" s="225">
        <v>400</v>
      </c>
      <c r="J20" s="162" t="s">
        <v>137</v>
      </c>
      <c r="K20" s="163"/>
      <c r="L20" s="162" t="s">
        <v>138</v>
      </c>
      <c r="M20" s="161">
        <f>I20*K20</f>
        <v>0</v>
      </c>
      <c r="N20" s="191"/>
      <c r="O20" s="191"/>
      <c r="P20" s="162"/>
      <c r="Q20" s="205"/>
      <c r="R20" s="14"/>
      <c r="T20" s="6"/>
    </row>
    <row r="21" spans="2:20" ht="15" customHeight="1" x14ac:dyDescent="0.3">
      <c r="B21" s="236"/>
      <c r="C21" s="489" t="str">
        <f>Texte!A122</f>
        <v>a) - Kein Beitrag wird ausgerichtet für Mais; Getreide siliert; Spezialkulturen; Biodiversitätsförderflächen nach Art. 55 mit Ausnahme Getreide in weiter Reihe; Kulturen, für die nach Art. 18, Abs. 1-5 Insektizide und Fungizide nicht angewendet werden dürfen</v>
      </c>
      <c r="D21" s="489"/>
      <c r="E21" s="489"/>
      <c r="F21" s="489"/>
      <c r="G21" s="489"/>
      <c r="H21" s="489"/>
      <c r="I21" s="384"/>
      <c r="J21" s="20"/>
      <c r="K21" s="41"/>
      <c r="L21" s="20"/>
      <c r="M21" s="36"/>
      <c r="N21" s="41"/>
      <c r="P21" s="20"/>
      <c r="Q21" s="48"/>
      <c r="R21" s="10"/>
      <c r="T21" s="2"/>
    </row>
    <row r="22" spans="2:20" ht="15" customHeight="1" x14ac:dyDescent="0.3">
      <c r="B22" s="236"/>
      <c r="C22" s="489"/>
      <c r="D22" s="489"/>
      <c r="E22" s="489"/>
      <c r="F22" s="489"/>
      <c r="G22" s="489"/>
      <c r="H22" s="489"/>
      <c r="I22" s="384"/>
      <c r="J22" s="20"/>
      <c r="K22" s="41"/>
      <c r="L22" s="20"/>
      <c r="M22" s="36"/>
      <c r="N22" s="41"/>
      <c r="O22" s="41" t="str">
        <f>Texte!A252</f>
        <v>Summe der Beiträge</v>
      </c>
      <c r="P22" s="20"/>
      <c r="Q22" s="48"/>
      <c r="R22" s="10"/>
      <c r="T22" s="2"/>
    </row>
    <row r="23" spans="2:20" ht="15" customHeight="1" x14ac:dyDescent="0.3">
      <c r="B23" s="236"/>
      <c r="C23" s="489"/>
      <c r="D23" s="489"/>
      <c r="E23" s="489"/>
      <c r="F23" s="489"/>
      <c r="G23" s="489"/>
      <c r="H23" s="489"/>
      <c r="I23" s="384"/>
      <c r="J23" s="20"/>
      <c r="K23" s="41"/>
      <c r="L23" s="20"/>
      <c r="M23" s="36"/>
      <c r="N23" s="41"/>
      <c r="O23" s="41"/>
      <c r="P23" s="20" t="s">
        <v>138</v>
      </c>
      <c r="Q23" s="46">
        <f>SUM(M19:M20)</f>
        <v>0</v>
      </c>
      <c r="R23" s="10"/>
      <c r="T23" s="2"/>
    </row>
    <row r="24" spans="2:20" ht="17.25" customHeight="1" x14ac:dyDescent="0.3">
      <c r="B24" s="236"/>
      <c r="C24" s="383"/>
      <c r="D24" s="383"/>
      <c r="E24" s="383"/>
      <c r="F24" s="383"/>
      <c r="G24" s="383"/>
      <c r="H24" s="383"/>
      <c r="I24" s="110"/>
      <c r="J24" s="20"/>
      <c r="K24" s="41"/>
      <c r="L24" s="15"/>
      <c r="M24" s="41"/>
      <c r="N24" s="41"/>
      <c r="O24" s="41"/>
      <c r="Q24" s="48"/>
      <c r="R24" s="10"/>
      <c r="T24" s="2"/>
    </row>
    <row r="25" spans="2:20" ht="30" customHeight="1" x14ac:dyDescent="0.3">
      <c r="B25" s="494" t="str">
        <f>Texte!A124</f>
        <v>Verzicht auf Insektizide und Akarizide im Gemüse- und Beerenanbau</v>
      </c>
      <c r="C25" s="495"/>
      <c r="D25" s="495"/>
      <c r="E25" s="495"/>
      <c r="F25" s="495"/>
      <c r="G25" s="495"/>
      <c r="H25" s="201" t="s">
        <v>883</v>
      </c>
      <c r="I25" s="110"/>
      <c r="J25" s="20"/>
      <c r="K25" s="41"/>
      <c r="L25" s="15"/>
      <c r="M25" s="41"/>
      <c r="N25" s="41"/>
      <c r="O25" s="41"/>
      <c r="P25" s="20"/>
      <c r="Q25" s="48"/>
      <c r="R25" s="10"/>
      <c r="T25" s="2"/>
    </row>
    <row r="26" spans="2:20" s="175" customFormat="1" ht="30" customHeight="1" x14ac:dyDescent="0.25">
      <c r="B26" s="385"/>
      <c r="C26" s="440" t="str">
        <f>Texte!A125</f>
        <v>einjährigen Freilandgemüse und einjährigen Beerenkulturen</v>
      </c>
      <c r="D26" s="440"/>
      <c r="E26" s="440"/>
      <c r="F26" s="440"/>
      <c r="G26" s="440"/>
      <c r="H26" s="440"/>
      <c r="I26" s="225">
        <v>1000</v>
      </c>
      <c r="J26" s="162" t="s">
        <v>137</v>
      </c>
      <c r="K26" s="163"/>
      <c r="L26" s="162" t="s">
        <v>138</v>
      </c>
      <c r="M26" s="161">
        <f>I26*K26</f>
        <v>0</v>
      </c>
      <c r="N26" s="191"/>
      <c r="O26" s="191"/>
      <c r="P26" s="162"/>
      <c r="Q26" s="205"/>
      <c r="R26" s="14"/>
      <c r="T26" s="6"/>
    </row>
    <row r="27" spans="2:20" ht="12.75" customHeight="1" x14ac:dyDescent="0.3">
      <c r="B27" s="236"/>
      <c r="C27" s="383"/>
      <c r="D27" s="383"/>
      <c r="E27" s="383"/>
      <c r="F27" s="383"/>
      <c r="G27" s="383"/>
      <c r="H27" s="383"/>
      <c r="I27" s="110"/>
      <c r="J27" s="20"/>
      <c r="K27" s="41"/>
      <c r="L27" s="15"/>
      <c r="M27" s="41"/>
      <c r="N27" s="41"/>
      <c r="O27" s="41"/>
      <c r="P27" s="20"/>
      <c r="Q27" s="48"/>
      <c r="R27" s="10"/>
      <c r="T27" s="2"/>
    </row>
    <row r="28" spans="2:20" ht="12.75" customHeight="1" x14ac:dyDescent="0.3">
      <c r="B28" s="236"/>
      <c r="C28" s="491" t="str">
        <f>Texte!A493</f>
        <v>b) - Kein Beitrag wird ausgerichtet für Freiland-Konservengemüse</v>
      </c>
      <c r="D28" s="491"/>
      <c r="E28" s="491"/>
      <c r="F28" s="491"/>
      <c r="G28" s="491"/>
      <c r="H28" s="491"/>
      <c r="I28" s="110"/>
      <c r="J28" s="20"/>
      <c r="K28" s="41"/>
      <c r="L28" s="15"/>
      <c r="M28" s="41"/>
      <c r="N28" s="41"/>
      <c r="O28" s="41" t="str">
        <f>Texte!A252</f>
        <v>Summe der Beiträge</v>
      </c>
      <c r="P28" s="20"/>
      <c r="Q28" s="48"/>
      <c r="R28" s="10"/>
      <c r="T28" s="2"/>
    </row>
    <row r="29" spans="2:20" ht="17.25" customHeight="1" x14ac:dyDescent="0.3">
      <c r="B29" s="236"/>
      <c r="C29" s="491"/>
      <c r="D29" s="491"/>
      <c r="E29" s="491"/>
      <c r="F29" s="491"/>
      <c r="G29" s="491"/>
      <c r="H29" s="491"/>
      <c r="I29" s="110"/>
      <c r="J29" s="20"/>
      <c r="K29" s="41"/>
      <c r="L29" s="15"/>
      <c r="M29" s="41"/>
      <c r="N29" s="41"/>
      <c r="O29" s="41"/>
      <c r="P29" s="20" t="s">
        <v>138</v>
      </c>
      <c r="Q29" s="46">
        <f>M26</f>
        <v>0</v>
      </c>
      <c r="R29" s="10"/>
      <c r="T29" s="2"/>
    </row>
    <row r="30" spans="2:20" ht="30" customHeight="1" x14ac:dyDescent="0.3">
      <c r="B30" s="494" t="str">
        <f>Texte!A126</f>
        <v>Verzicht auf Insektizide, Akarizide und Fungizide nach der Blüte bei Dauerkulturen</v>
      </c>
      <c r="C30" s="495"/>
      <c r="D30" s="495"/>
      <c r="E30" s="495"/>
      <c r="F30" s="495"/>
      <c r="G30" s="495"/>
      <c r="H30" s="388"/>
      <c r="I30" s="110"/>
      <c r="J30" s="20"/>
      <c r="K30" s="41"/>
      <c r="L30" s="15"/>
      <c r="M30" s="41"/>
      <c r="N30" s="41"/>
      <c r="O30" s="41"/>
      <c r="P30" s="20"/>
      <c r="Q30" s="48"/>
      <c r="R30" s="10"/>
      <c r="T30" s="2"/>
    </row>
    <row r="31" spans="2:20" s="175" customFormat="1" ht="30" customHeight="1" x14ac:dyDescent="0.25">
      <c r="B31" s="385"/>
      <c r="C31" s="440" t="str">
        <f>Texte!A127</f>
        <v>Obstbau für Obstanlagen nach Artikel 22 Absatz 2 LBV, Rebbau, Beerenanbau</v>
      </c>
      <c r="D31" s="440"/>
      <c r="E31" s="440"/>
      <c r="F31" s="440"/>
      <c r="G31" s="440"/>
      <c r="H31" s="440"/>
      <c r="I31" s="225">
        <v>1100</v>
      </c>
      <c r="J31" s="162" t="s">
        <v>137</v>
      </c>
      <c r="K31" s="163"/>
      <c r="L31" s="162" t="s">
        <v>138</v>
      </c>
      <c r="M31" s="161">
        <f>I31*K31</f>
        <v>0</v>
      </c>
      <c r="N31" s="191"/>
      <c r="O31" s="191"/>
      <c r="P31" s="162"/>
      <c r="Q31" s="205"/>
      <c r="R31" s="14"/>
      <c r="T31" s="6"/>
    </row>
    <row r="32" spans="2:20" ht="12.75" customHeight="1" x14ac:dyDescent="0.3">
      <c r="B32" s="236"/>
      <c r="C32" s="383"/>
      <c r="D32" s="383"/>
      <c r="E32" s="383"/>
      <c r="F32" s="383"/>
      <c r="G32" s="383"/>
      <c r="H32" s="383"/>
      <c r="I32" s="110"/>
      <c r="J32" s="20"/>
      <c r="K32" s="41"/>
      <c r="L32" s="15"/>
      <c r="M32" s="41"/>
      <c r="N32" s="41"/>
      <c r="O32" s="41"/>
      <c r="P32" s="20"/>
      <c r="Q32" s="48"/>
      <c r="R32" s="10"/>
      <c r="T32" s="2"/>
    </row>
    <row r="33" spans="2:20" ht="12.75" customHeight="1" x14ac:dyDescent="0.3">
      <c r="B33" s="236"/>
      <c r="C33" s="383"/>
      <c r="D33" s="383"/>
      <c r="E33" s="383"/>
      <c r="F33" s="383"/>
      <c r="G33" s="383"/>
      <c r="H33" s="383"/>
      <c r="I33" s="110"/>
      <c r="J33" s="20"/>
      <c r="K33" s="41"/>
      <c r="L33" s="15"/>
      <c r="M33" s="41"/>
      <c r="N33" s="41"/>
      <c r="O33" s="41" t="str">
        <f>Texte!A252</f>
        <v>Summe der Beiträge</v>
      </c>
      <c r="P33" s="20"/>
      <c r="Q33" s="48"/>
      <c r="R33" s="10"/>
      <c r="T33" s="2"/>
    </row>
    <row r="34" spans="2:20" ht="17.25" customHeight="1" x14ac:dyDescent="0.3">
      <c r="B34" s="236"/>
      <c r="C34" s="383"/>
      <c r="D34" s="383"/>
      <c r="E34" s="383"/>
      <c r="F34" s="383"/>
      <c r="G34" s="383"/>
      <c r="H34" s="383"/>
      <c r="I34" s="110"/>
      <c r="J34" s="20"/>
      <c r="K34" s="41"/>
      <c r="L34" s="15"/>
      <c r="M34" s="41"/>
      <c r="N34" s="41"/>
      <c r="O34" s="41"/>
      <c r="P34" s="20" t="s">
        <v>138</v>
      </c>
      <c r="Q34" s="46">
        <f>M31</f>
        <v>0</v>
      </c>
      <c r="R34" s="10"/>
      <c r="T34" s="2"/>
    </row>
    <row r="35" spans="2:20" ht="30" customHeight="1" x14ac:dyDescent="0.3">
      <c r="B35" s="494" t="str">
        <f>Texte!A128</f>
        <v>Bewirtschaftung von Flächen mit Dauerkulturen mit Hilfsmitteln nach der biologischen Landwirtschaft</v>
      </c>
      <c r="C35" s="495"/>
      <c r="D35" s="495"/>
      <c r="E35" s="495"/>
      <c r="F35" s="495"/>
      <c r="G35" s="495"/>
      <c r="H35" s="387" t="s">
        <v>881</v>
      </c>
      <c r="I35" s="387"/>
      <c r="J35" s="20"/>
      <c r="K35" s="41"/>
      <c r="L35" s="15"/>
      <c r="M35" s="41"/>
      <c r="N35" s="41"/>
      <c r="O35" s="41"/>
      <c r="P35" s="20"/>
      <c r="Q35" s="48"/>
      <c r="R35" s="10"/>
      <c r="T35" s="2"/>
    </row>
    <row r="36" spans="2:20" s="175" customFormat="1" ht="49.95" customHeight="1" x14ac:dyDescent="0.25">
      <c r="B36" s="385"/>
      <c r="C36" s="440" t="str">
        <f>Texte!A129</f>
        <v>Obstbau für Obstanlagen nach Artikel 22 Absatz 2 LBV, Rebbau, Beerenanbau, Permakultur in Bewirtschaftung mit Hilfmitteln der biologischen Landwirtschaft</v>
      </c>
      <c r="D36" s="440"/>
      <c r="E36" s="440"/>
      <c r="F36" s="440"/>
      <c r="G36" s="440"/>
      <c r="H36" s="440"/>
      <c r="I36" s="225">
        <v>1600</v>
      </c>
      <c r="J36" s="162" t="s">
        <v>137</v>
      </c>
      <c r="K36" s="163"/>
      <c r="L36" s="162" t="s">
        <v>138</v>
      </c>
      <c r="M36" s="161">
        <f>I36*K36</f>
        <v>0</v>
      </c>
      <c r="N36" s="191"/>
      <c r="O36" s="191"/>
      <c r="P36" s="162"/>
      <c r="Q36" s="205"/>
      <c r="R36" s="14"/>
      <c r="T36" s="6"/>
    </row>
    <row r="37" spans="2:20" ht="12.75" customHeight="1" x14ac:dyDescent="0.3">
      <c r="B37" s="236"/>
      <c r="C37" s="383"/>
      <c r="D37" s="383"/>
      <c r="E37" s="383"/>
      <c r="F37" s="383"/>
      <c r="G37" s="383"/>
      <c r="H37" s="383"/>
      <c r="I37" s="110"/>
      <c r="J37" s="20"/>
      <c r="K37" s="41"/>
      <c r="L37" s="15"/>
      <c r="M37" s="41"/>
      <c r="N37" s="41"/>
      <c r="O37" s="41"/>
      <c r="P37" s="20"/>
      <c r="Q37" s="48"/>
      <c r="R37" s="10"/>
      <c r="T37" s="2"/>
    </row>
    <row r="38" spans="2:20" ht="12.75" customHeight="1" x14ac:dyDescent="0.3">
      <c r="B38" s="236"/>
      <c r="C38" s="491" t="str">
        <f>Texte!A494</f>
        <v>c) - Kein Beitrag wird ausgerichtet für Flächen, für die ein Beitrag biologische Landwirtschaft ausgerichtet wird</v>
      </c>
      <c r="D38" s="491"/>
      <c r="E38" s="491"/>
      <c r="F38" s="491"/>
      <c r="G38" s="491"/>
      <c r="H38" s="491"/>
      <c r="I38" s="110"/>
      <c r="J38" s="20"/>
      <c r="K38" s="41"/>
      <c r="L38" s="15"/>
      <c r="M38" s="41"/>
      <c r="N38" s="41"/>
      <c r="O38" s="41" t="str">
        <f>Texte!A252</f>
        <v>Summe der Beiträge</v>
      </c>
      <c r="P38" s="20"/>
      <c r="Q38" s="48"/>
      <c r="R38" s="10"/>
      <c r="T38" s="2"/>
    </row>
    <row r="39" spans="2:20" ht="17.25" customHeight="1" x14ac:dyDescent="0.3">
      <c r="B39" s="236"/>
      <c r="C39" s="491"/>
      <c r="D39" s="491"/>
      <c r="E39" s="491"/>
      <c r="F39" s="491"/>
      <c r="G39" s="491"/>
      <c r="H39" s="491"/>
      <c r="I39" s="110"/>
      <c r="J39" s="20"/>
      <c r="K39" s="41"/>
      <c r="L39" s="15"/>
      <c r="M39" s="41"/>
      <c r="N39" s="41"/>
      <c r="O39" s="41"/>
      <c r="P39" s="20" t="s">
        <v>138</v>
      </c>
      <c r="Q39" s="46">
        <f>M36</f>
        <v>0</v>
      </c>
      <c r="R39" s="10"/>
      <c r="T39" s="2"/>
    </row>
    <row r="40" spans="2:20" ht="30" customHeight="1" x14ac:dyDescent="0.3">
      <c r="B40" s="494" t="str">
        <f>Texte!A130</f>
        <v>Verzicht auf Herbizide im Ackerbau und in Spezialkulturen</v>
      </c>
      <c r="C40" s="495"/>
      <c r="D40" s="495"/>
      <c r="E40" s="495"/>
      <c r="F40" s="495"/>
      <c r="G40" s="495"/>
      <c r="H40" s="201" t="s">
        <v>882</v>
      </c>
      <c r="I40" s="110"/>
      <c r="J40" s="20"/>
      <c r="K40" s="41"/>
      <c r="L40" s="15"/>
      <c r="M40" s="41"/>
      <c r="N40" s="41"/>
      <c r="O40" s="41"/>
      <c r="P40" s="20"/>
      <c r="Q40" s="48"/>
      <c r="R40" s="10"/>
      <c r="T40" s="2"/>
    </row>
    <row r="41" spans="2:20" s="175" customFormat="1" ht="17.25" customHeight="1" x14ac:dyDescent="0.25">
      <c r="B41" s="385"/>
      <c r="C41" s="82" t="str">
        <f>Texte!A131</f>
        <v>Raps, Kartoffeln und Freiland-Konservengemüse</v>
      </c>
      <c r="D41" s="417"/>
      <c r="E41" s="417"/>
      <c r="F41" s="417"/>
      <c r="G41" s="417"/>
      <c r="H41" s="417"/>
      <c r="I41" s="225">
        <v>600</v>
      </c>
      <c r="J41" s="162" t="s">
        <v>137</v>
      </c>
      <c r="K41" s="163"/>
      <c r="L41" s="162" t="s">
        <v>138</v>
      </c>
      <c r="M41" s="161">
        <f>I41*K41</f>
        <v>0</v>
      </c>
      <c r="N41" s="191"/>
      <c r="O41" s="191"/>
      <c r="P41" s="162"/>
      <c r="Q41" s="205"/>
      <c r="R41" s="14"/>
      <c r="T41" s="6"/>
    </row>
    <row r="42" spans="2:20" s="175" customFormat="1" ht="30" customHeight="1" x14ac:dyDescent="0.25">
      <c r="B42" s="385"/>
      <c r="C42" s="440" t="str">
        <f>Texte!A132</f>
        <v>Spezialkulturen ohne Tabak und ohne Wurzel der Treibzichorie</v>
      </c>
      <c r="D42" s="440"/>
      <c r="E42" s="440"/>
      <c r="F42" s="440"/>
      <c r="G42" s="440"/>
      <c r="H42" s="440"/>
      <c r="I42" s="225">
        <v>1000</v>
      </c>
      <c r="J42" s="162" t="s">
        <v>137</v>
      </c>
      <c r="K42" s="163"/>
      <c r="L42" s="162" t="s">
        <v>138</v>
      </c>
      <c r="M42" s="161">
        <f t="shared" ref="M42:M43" si="0">I42*K42</f>
        <v>0</v>
      </c>
      <c r="N42" s="191"/>
      <c r="O42" s="191"/>
      <c r="P42" s="162"/>
      <c r="Q42" s="205"/>
      <c r="R42" s="14"/>
      <c r="T42" s="6"/>
    </row>
    <row r="43" spans="2:20" s="175" customFormat="1" ht="17.25" customHeight="1" x14ac:dyDescent="0.25">
      <c r="B43" s="385"/>
      <c r="C43" s="82" t="str">
        <f>Texte!A133</f>
        <v>Hauptkulturen der übrigen Ackerfläche</v>
      </c>
      <c r="D43" s="417"/>
      <c r="E43" s="417"/>
      <c r="F43" s="417"/>
      <c r="G43" s="417"/>
      <c r="H43" s="417"/>
      <c r="I43" s="225">
        <v>250</v>
      </c>
      <c r="J43" s="162" t="s">
        <v>137</v>
      </c>
      <c r="K43" s="163"/>
      <c r="L43" s="162" t="s">
        <v>138</v>
      </c>
      <c r="M43" s="161">
        <f t="shared" si="0"/>
        <v>0</v>
      </c>
      <c r="N43" s="191"/>
      <c r="O43" s="191"/>
      <c r="P43" s="162"/>
      <c r="Q43" s="205"/>
      <c r="R43" s="14"/>
      <c r="T43" s="6"/>
    </row>
    <row r="44" spans="2:20" ht="12.75" customHeight="1" x14ac:dyDescent="0.3">
      <c r="B44" s="236"/>
      <c r="C44" s="383"/>
      <c r="D44" s="383"/>
      <c r="E44" s="383"/>
      <c r="F44" s="383"/>
      <c r="G44" s="383"/>
      <c r="H44" s="383"/>
      <c r="I44" s="110"/>
      <c r="J44" s="20"/>
      <c r="K44" s="41"/>
      <c r="L44" s="15"/>
      <c r="M44" s="41"/>
      <c r="N44" s="41"/>
      <c r="O44" s="41"/>
      <c r="P44" s="20"/>
      <c r="Q44" s="48"/>
      <c r="R44" s="10"/>
      <c r="T44" s="2"/>
    </row>
    <row r="45" spans="2:20" ht="25.05" customHeight="1" x14ac:dyDescent="0.3">
      <c r="B45" s="236"/>
      <c r="C45" s="491" t="str">
        <f>Texte!A495</f>
        <v>d) - Kein Beitrag wird ausgerichtet für Biodiversitätsförderflächen nach Artikel 55 (mit Ausnahme von Getreide in weiter Reihe und Rebflächen mit natürlicher Artenvielfalt), Nützlingsstreifen auf offener Ackerfläche nach Artikel 71b Absatz 1 Buchstabe a, Anbau von Pilzen, Kulturen in geschütztem Anbau</v>
      </c>
      <c r="D45" s="491"/>
      <c r="E45" s="491"/>
      <c r="F45" s="491"/>
      <c r="G45" s="491"/>
      <c r="H45" s="491"/>
      <c r="I45" s="110"/>
      <c r="J45" s="20"/>
      <c r="K45" s="41"/>
      <c r="L45" s="15"/>
      <c r="M45" s="41"/>
      <c r="N45" s="41"/>
      <c r="O45" s="41" t="str">
        <f>Texte!A252</f>
        <v>Summe der Beiträge</v>
      </c>
      <c r="P45" s="20"/>
      <c r="Q45" s="48"/>
      <c r="R45" s="10"/>
      <c r="T45" s="2"/>
    </row>
    <row r="46" spans="2:20" ht="25.05" customHeight="1" x14ac:dyDescent="0.3">
      <c r="B46" s="236"/>
      <c r="C46" s="491"/>
      <c r="D46" s="491"/>
      <c r="E46" s="491"/>
      <c r="F46" s="491"/>
      <c r="G46" s="491"/>
      <c r="H46" s="491"/>
      <c r="I46" s="110"/>
      <c r="J46" s="20"/>
      <c r="K46" s="41"/>
      <c r="L46" s="15"/>
      <c r="M46" s="41"/>
      <c r="N46" s="41"/>
      <c r="O46" s="41"/>
      <c r="P46" s="20" t="s">
        <v>138</v>
      </c>
      <c r="Q46" s="46">
        <f>SUM(M41:M43)</f>
        <v>0</v>
      </c>
      <c r="R46" s="10"/>
      <c r="T46" s="2"/>
    </row>
    <row r="47" spans="2:20" ht="19.95" customHeight="1" x14ac:dyDescent="0.3">
      <c r="B47" s="236"/>
      <c r="C47" s="386"/>
      <c r="D47" s="386"/>
      <c r="E47" s="386"/>
      <c r="F47" s="386"/>
      <c r="G47" s="386"/>
      <c r="H47" s="386"/>
      <c r="I47" s="110"/>
      <c r="J47" s="20"/>
      <c r="K47" s="41"/>
      <c r="L47" s="15"/>
      <c r="M47" s="41"/>
      <c r="N47" s="41"/>
      <c r="O47" s="41"/>
      <c r="P47" s="20"/>
      <c r="Q47" s="48"/>
      <c r="R47" s="10"/>
      <c r="T47" s="2"/>
    </row>
    <row r="48" spans="2:20" ht="19.95" customHeight="1" x14ac:dyDescent="0.3">
      <c r="B48" s="397" t="str">
        <f>Texte!A496</f>
        <v>Funktionale Biodiversität</v>
      </c>
      <c r="C48" s="398"/>
      <c r="D48" s="398"/>
      <c r="E48" s="398"/>
      <c r="F48" s="398"/>
      <c r="G48" s="398"/>
      <c r="H48" s="398"/>
      <c r="I48" s="392"/>
      <c r="J48" s="393"/>
      <c r="K48" s="394"/>
      <c r="L48" s="395"/>
      <c r="M48" s="394"/>
      <c r="N48" s="394"/>
      <c r="O48" s="394"/>
      <c r="P48" s="393"/>
      <c r="Q48" s="396"/>
      <c r="R48" s="10"/>
      <c r="T48" s="2"/>
    </row>
    <row r="49" spans="2:20" ht="20.55" customHeight="1" x14ac:dyDescent="0.3">
      <c r="B49" s="236" t="str">
        <f>Texte!A134</f>
        <v>Nützlingsstreifen</v>
      </c>
      <c r="C49" s="383"/>
      <c r="D49" s="383"/>
      <c r="E49" s="383"/>
      <c r="F49" s="383"/>
      <c r="G49" s="383"/>
      <c r="H49" s="383"/>
      <c r="I49" s="110"/>
      <c r="J49" s="20"/>
      <c r="K49" s="41"/>
      <c r="L49" s="15"/>
      <c r="M49" s="41"/>
      <c r="N49" s="41"/>
      <c r="O49" s="41"/>
      <c r="P49" s="20"/>
      <c r="Q49" s="48"/>
      <c r="R49" s="10"/>
      <c r="T49" s="2"/>
    </row>
    <row r="50" spans="2:20" ht="17.25" customHeight="1" x14ac:dyDescent="0.3">
      <c r="B50" s="236"/>
      <c r="C50" s="15" t="str">
        <f>Texte!A135</f>
        <v>Nützlingsstreifen auf offener Ackerfläche</v>
      </c>
      <c r="D50" s="383"/>
      <c r="E50" s="383"/>
      <c r="F50" s="383"/>
      <c r="G50" s="383"/>
      <c r="H50" s="383"/>
      <c r="I50" s="77">
        <v>3300</v>
      </c>
      <c r="J50" s="20" t="s">
        <v>137</v>
      </c>
      <c r="K50" s="113"/>
      <c r="L50" s="20" t="s">
        <v>138</v>
      </c>
      <c r="M50" s="35">
        <f>I50*K50</f>
        <v>0</v>
      </c>
      <c r="N50" s="41"/>
      <c r="O50" s="41"/>
      <c r="P50" s="20"/>
      <c r="Q50" s="48"/>
      <c r="R50" s="10"/>
      <c r="T50" s="2"/>
    </row>
    <row r="51" spans="2:20" s="175" customFormat="1" ht="30" customHeight="1" x14ac:dyDescent="0.25">
      <c r="B51" s="385"/>
      <c r="C51" s="440" t="str">
        <f>Texte!A136</f>
        <v>Nützlingsstreifen in Dauerkultur (Reben, Obstanlagen, Beerenkulturen, Permakultur)</v>
      </c>
      <c r="D51" s="440"/>
      <c r="E51" s="440"/>
      <c r="F51" s="440"/>
      <c r="G51" s="440"/>
      <c r="H51" s="201" t="s">
        <v>1273</v>
      </c>
      <c r="I51" s="225">
        <v>4000</v>
      </c>
      <c r="J51" s="162" t="s">
        <v>137</v>
      </c>
      <c r="K51" s="163"/>
      <c r="L51" s="162" t="s">
        <v>137</v>
      </c>
      <c r="M51" s="407">
        <v>0.05</v>
      </c>
      <c r="N51" s="408" t="s">
        <v>138</v>
      </c>
      <c r="O51" s="161">
        <f>I51*K51*M51</f>
        <v>0</v>
      </c>
      <c r="P51" s="162"/>
      <c r="Q51" s="205"/>
      <c r="R51" s="14"/>
      <c r="T51" s="6"/>
    </row>
    <row r="52" spans="2:20" ht="12.75" customHeight="1" x14ac:dyDescent="0.3">
      <c r="B52" s="236"/>
      <c r="C52" s="15"/>
      <c r="D52" s="383"/>
      <c r="E52" s="383"/>
      <c r="F52" s="383"/>
      <c r="G52" s="383"/>
      <c r="H52" s="383"/>
      <c r="I52" s="44"/>
      <c r="J52" s="20"/>
      <c r="K52" s="41"/>
      <c r="L52" s="20"/>
      <c r="M52" s="36"/>
      <c r="N52" s="41"/>
      <c r="O52" s="41"/>
      <c r="P52" s="20"/>
      <c r="Q52" s="48"/>
      <c r="R52" s="10"/>
      <c r="T52" s="2"/>
    </row>
    <row r="53" spans="2:20" ht="19.95" customHeight="1" x14ac:dyDescent="0.3">
      <c r="B53" s="236"/>
      <c r="C53" s="491" t="str">
        <f>Texte!A499</f>
        <v>e) - Kein Beitrag wird ausgerichtet für Nützlingsstreifen in Rebflächen mit natürlicher Artenvielfalt nach Artikel 55 Absatz 1 Buchstabe n, und regionsspezifische Biodiversitätsförderflächen nach Artikel 55 Absatz 1 Buchstabe p</v>
      </c>
      <c r="D53" s="491"/>
      <c r="E53" s="491"/>
      <c r="F53" s="491"/>
      <c r="G53" s="491"/>
      <c r="H53" s="491"/>
      <c r="I53" s="110"/>
      <c r="J53" s="20"/>
      <c r="K53" s="41"/>
      <c r="L53" s="15"/>
      <c r="M53" s="41"/>
      <c r="N53" s="41"/>
      <c r="O53" s="41" t="str">
        <f>Texte!A252</f>
        <v>Summe der Beiträge</v>
      </c>
      <c r="P53" s="20"/>
      <c r="Q53" s="48"/>
      <c r="R53" s="10"/>
      <c r="T53" s="2"/>
    </row>
    <row r="54" spans="2:20" ht="19.95" customHeight="1" x14ac:dyDescent="0.3">
      <c r="B54" s="236"/>
      <c r="C54" s="491"/>
      <c r="D54" s="491"/>
      <c r="E54" s="491"/>
      <c r="F54" s="491"/>
      <c r="G54" s="491"/>
      <c r="H54" s="491"/>
      <c r="I54" s="110"/>
      <c r="J54" s="20"/>
      <c r="K54" s="41"/>
      <c r="L54" s="15"/>
      <c r="M54" s="41"/>
      <c r="N54" s="41"/>
      <c r="O54" s="41"/>
      <c r="P54" s="20" t="s">
        <v>138</v>
      </c>
      <c r="Q54" s="46">
        <f>M50+O51</f>
        <v>0</v>
      </c>
      <c r="R54" s="10"/>
      <c r="T54" s="2"/>
    </row>
    <row r="55" spans="2:20" ht="17.25" customHeight="1" x14ac:dyDescent="0.3">
      <c r="B55" s="236"/>
      <c r="C55" s="383"/>
      <c r="D55" s="383"/>
      <c r="E55" s="383"/>
      <c r="F55" s="383"/>
      <c r="G55" s="383"/>
      <c r="H55" s="383"/>
      <c r="I55" s="110"/>
      <c r="J55" s="20"/>
      <c r="K55" s="41"/>
      <c r="L55" s="15"/>
      <c r="M55" s="41"/>
      <c r="N55" s="41"/>
      <c r="O55" s="41"/>
      <c r="P55" s="20"/>
      <c r="Q55" s="48"/>
      <c r="R55" s="10"/>
      <c r="T55" s="2"/>
    </row>
    <row r="56" spans="2:20" ht="17.25" customHeight="1" x14ac:dyDescent="0.3">
      <c r="B56" s="390" t="str">
        <f>Texte!A137</f>
        <v>Verbesserung der Bodenfruchtbarkeit</v>
      </c>
      <c r="C56" s="391"/>
      <c r="D56" s="391"/>
      <c r="E56" s="391"/>
      <c r="F56" s="391"/>
      <c r="G56" s="391"/>
      <c r="H56" s="391"/>
      <c r="I56" s="392"/>
      <c r="J56" s="393"/>
      <c r="K56" s="394"/>
      <c r="L56" s="395"/>
      <c r="M56" s="394"/>
      <c r="N56" s="394"/>
      <c r="O56" s="394"/>
      <c r="P56" s="393"/>
      <c r="Q56" s="396"/>
      <c r="R56" s="10"/>
      <c r="T56" s="2"/>
    </row>
    <row r="57" spans="2:20" ht="16.5" customHeight="1" x14ac:dyDescent="0.3">
      <c r="B57" s="236" t="str">
        <f>Texte!A138</f>
        <v>Angemessene Bedeckung des Bodens</v>
      </c>
      <c r="D57" s="383"/>
      <c r="E57" s="383"/>
      <c r="F57" s="383"/>
      <c r="G57" s="383"/>
      <c r="H57" s="383"/>
      <c r="I57" s="110"/>
      <c r="J57" s="20"/>
      <c r="K57" s="41"/>
      <c r="L57" s="15"/>
      <c r="M57" s="41"/>
      <c r="N57" s="41"/>
      <c r="O57" s="41"/>
      <c r="P57" s="20"/>
      <c r="Q57" s="48"/>
      <c r="R57" s="10"/>
      <c r="T57" s="2"/>
    </row>
    <row r="58" spans="2:20" s="175" customFormat="1" ht="40.049999999999997" customHeight="1" x14ac:dyDescent="0.25">
      <c r="B58" s="385"/>
      <c r="C58" s="459" t="str">
        <f>Texte!A140</f>
        <v>einjährige Freilandgemüse (mit Ausnahme von Freiland-Konservengemüse), einjährige Beeren, einjährige Gewürz- und Medizinalpflanzen</v>
      </c>
      <c r="D58" s="459"/>
      <c r="E58" s="459"/>
      <c r="F58" s="459"/>
      <c r="G58" s="459"/>
      <c r="H58" s="168" t="s">
        <v>1278</v>
      </c>
      <c r="I58" s="225">
        <v>1000</v>
      </c>
      <c r="J58" s="162" t="s">
        <v>137</v>
      </c>
      <c r="K58" s="163"/>
      <c r="L58" s="162" t="s">
        <v>138</v>
      </c>
      <c r="M58" s="161">
        <f>I58*K58</f>
        <v>0</v>
      </c>
      <c r="N58" s="191"/>
      <c r="O58" s="191"/>
      <c r="P58" s="162"/>
      <c r="Q58" s="205"/>
      <c r="R58" s="14"/>
      <c r="T58" s="6"/>
    </row>
    <row r="59" spans="2:20" s="175" customFormat="1" ht="19.95" customHeight="1" x14ac:dyDescent="0.25">
      <c r="B59" s="385"/>
      <c r="C59" s="459" t="str">
        <f>Texte!A535</f>
        <v>übrige Hauptkulturen auf offener Ackerfläche</v>
      </c>
      <c r="D59" s="459"/>
      <c r="E59" s="459"/>
      <c r="F59" s="459"/>
      <c r="G59" s="459"/>
      <c r="H59" s="168" t="s">
        <v>1328</v>
      </c>
      <c r="I59" s="225">
        <v>200</v>
      </c>
      <c r="J59" s="162" t="s">
        <v>137</v>
      </c>
      <c r="K59" s="163"/>
      <c r="L59" s="162" t="s">
        <v>138</v>
      </c>
      <c r="M59" s="161">
        <f>I59*K59</f>
        <v>0</v>
      </c>
      <c r="N59" s="191"/>
      <c r="O59" s="191"/>
      <c r="P59" s="162"/>
      <c r="Q59" s="205"/>
      <c r="R59" s="14"/>
      <c r="T59" s="6"/>
    </row>
    <row r="60" spans="2:20" s="175" customFormat="1" ht="19.95" customHeight="1" x14ac:dyDescent="0.25">
      <c r="B60" s="385"/>
      <c r="C60" s="459" t="str">
        <f>Texte!A141</f>
        <v>Reben</v>
      </c>
      <c r="D60" s="459"/>
      <c r="E60" s="459"/>
      <c r="F60" s="459"/>
      <c r="G60" s="459"/>
      <c r="H60" s="168" t="s">
        <v>1329</v>
      </c>
      <c r="I60" s="225">
        <v>600</v>
      </c>
      <c r="J60" s="162" t="s">
        <v>137</v>
      </c>
      <c r="K60" s="163"/>
      <c r="L60" s="162" t="s">
        <v>138</v>
      </c>
      <c r="M60" s="161">
        <f>I60*K60</f>
        <v>0</v>
      </c>
      <c r="N60" s="191"/>
      <c r="O60" s="191"/>
      <c r="P60" s="162"/>
      <c r="Q60" s="205"/>
      <c r="R60" s="14"/>
      <c r="T60" s="6"/>
    </row>
    <row r="61" spans="2:20" ht="30" customHeight="1" x14ac:dyDescent="0.3">
      <c r="B61" s="236"/>
      <c r="C61" s="489" t="str">
        <f>Texte!A507</f>
        <v>f) - wenn gesamtbetrieblich immer mindestens 70 Prozent der entsprechenden Fläche mit einer Kultur oder einer Zwischenkultur bedeckt sind</v>
      </c>
      <c r="D61" s="489"/>
      <c r="E61" s="489"/>
      <c r="F61" s="489"/>
      <c r="G61" s="489"/>
      <c r="H61" s="384"/>
      <c r="I61" s="384"/>
      <c r="J61" s="20"/>
      <c r="K61" s="41"/>
      <c r="L61" s="20"/>
      <c r="M61" s="36"/>
      <c r="N61" s="41"/>
      <c r="O61" s="41"/>
      <c r="P61" s="20"/>
      <c r="Q61" s="48"/>
      <c r="R61" s="10"/>
      <c r="T61" s="2"/>
    </row>
    <row r="62" spans="2:20" ht="79.95" customHeight="1" x14ac:dyDescent="0.3">
      <c r="B62" s="236"/>
      <c r="C62" s="490" t="str">
        <f>Texte!A506</f>
        <v>g) - bei Kulturen, die vor dem 1. Oktober geerntet werden, wenn auf mindestens 80 % der entsprechenden Fläche:
&gt; nach der Ernte der Hauptkultur innerhalb von sieben Wochen eine weitere Kultur, eine Winterkultur, Zwischenkultur oder Gründüngung angelegt wird
&gt; bis zum 15. Februar des Folgejahres keine Bodenbearbeitung erfolgt  (Flächen mit Streifenfrässaat oder Streifensaat oder auf denen noch eine Winterkultur angelegt wird, sind ausgenommen)</v>
      </c>
      <c r="D62" s="490"/>
      <c r="E62" s="490"/>
      <c r="F62" s="490"/>
      <c r="G62" s="490"/>
      <c r="H62" s="384"/>
      <c r="I62" s="384"/>
      <c r="J62" s="20"/>
      <c r="K62" s="41"/>
      <c r="L62" s="20"/>
      <c r="M62" s="36"/>
      <c r="N62" s="41"/>
      <c r="O62" s="41"/>
      <c r="P62" s="20"/>
      <c r="Q62" s="48"/>
      <c r="R62" s="10"/>
      <c r="T62" s="2"/>
    </row>
    <row r="63" spans="2:20" ht="30" customHeight="1" x14ac:dyDescent="0.3">
      <c r="B63" s="236"/>
      <c r="C63" s="489" t="str">
        <f>Texte!A508</f>
        <v>h) - wenn alle Rebflächen des Betriebs, ohne
Junganlagen bis zum dritten Standjahr, immer mindestens 70 Prozent begrünt sind</v>
      </c>
      <c r="D63" s="489"/>
      <c r="E63" s="489"/>
      <c r="F63" s="489"/>
      <c r="G63" s="489"/>
      <c r="H63" s="384"/>
      <c r="I63" s="384"/>
      <c r="J63" s="20"/>
      <c r="K63" s="41"/>
      <c r="L63" s="15"/>
      <c r="M63" s="41"/>
      <c r="N63" s="41"/>
      <c r="O63" s="41" t="str">
        <f>Texte!A252</f>
        <v>Summe der Beiträge</v>
      </c>
      <c r="P63" s="20"/>
      <c r="Q63" s="48"/>
      <c r="R63" s="10"/>
      <c r="T63" s="2"/>
    </row>
    <row r="64" spans="2:20" ht="17.25" customHeight="1" x14ac:dyDescent="0.3">
      <c r="B64" s="236"/>
      <c r="D64" s="383"/>
      <c r="E64" s="383"/>
      <c r="F64" s="383"/>
      <c r="G64" s="383"/>
      <c r="H64" s="383"/>
      <c r="I64" s="110"/>
      <c r="J64" s="20"/>
      <c r="K64" s="41"/>
      <c r="L64" s="15"/>
      <c r="M64" s="41"/>
      <c r="N64" s="41"/>
      <c r="O64" s="41"/>
      <c r="P64" s="20" t="s">
        <v>138</v>
      </c>
      <c r="Q64" s="46">
        <f>SUM(M58:M60)</f>
        <v>0</v>
      </c>
      <c r="R64" s="10"/>
      <c r="T64" s="2"/>
    </row>
    <row r="65" spans="2:20" ht="30" customHeight="1" x14ac:dyDescent="0.3">
      <c r="B65" s="494" t="str">
        <f>Texte!A142</f>
        <v>Schonende Bodenbearbeitung von Hauptkulturen auf der Ackerfläche</v>
      </c>
      <c r="C65" s="495"/>
      <c r="D65" s="495"/>
      <c r="E65" s="495"/>
      <c r="F65" s="495"/>
      <c r="G65" s="495"/>
      <c r="H65" s="383"/>
      <c r="I65" s="110"/>
      <c r="J65" s="20"/>
      <c r="K65" s="41"/>
      <c r="L65" s="15"/>
      <c r="M65" s="41"/>
      <c r="N65" s="41"/>
      <c r="O65" s="41"/>
      <c r="P65" s="20"/>
      <c r="Q65" s="48"/>
      <c r="R65" s="10"/>
      <c r="T65" s="2"/>
    </row>
    <row r="66" spans="2:20" s="175" customFormat="1" ht="30" customHeight="1" x14ac:dyDescent="0.25">
      <c r="B66" s="409"/>
      <c r="C66" s="493" t="str">
        <f>Texte!A143</f>
        <v>Ackerfläche mit Direktsaat, Streifenfrässaat, Streifensaat (Strip-Till) oder Mulchsaat</v>
      </c>
      <c r="D66" s="493"/>
      <c r="E66" s="493"/>
      <c r="F66" s="493"/>
      <c r="G66" s="493"/>
      <c r="H66" s="201" t="s">
        <v>1344</v>
      </c>
      <c r="I66" s="225">
        <v>250</v>
      </c>
      <c r="J66" s="162" t="s">
        <v>137</v>
      </c>
      <c r="K66" s="163"/>
      <c r="L66" s="162" t="s">
        <v>138</v>
      </c>
      <c r="M66" s="161">
        <f>I66*K66</f>
        <v>0</v>
      </c>
      <c r="N66" s="191"/>
      <c r="O66" s="191"/>
      <c r="P66" s="162"/>
      <c r="Q66" s="205"/>
      <c r="R66" s="14"/>
      <c r="T66" s="6"/>
    </row>
    <row r="67" spans="2:20" ht="12.75" customHeight="1" x14ac:dyDescent="0.3">
      <c r="B67" s="382"/>
      <c r="C67" s="383"/>
      <c r="D67" s="383"/>
      <c r="E67" s="383"/>
      <c r="F67" s="383"/>
      <c r="G67" s="383"/>
      <c r="H67" s="383"/>
      <c r="I67" s="110"/>
      <c r="J67" s="20"/>
      <c r="K67" s="41"/>
      <c r="L67" s="15"/>
      <c r="M67" s="41"/>
      <c r="N67" s="41"/>
      <c r="O67" s="41"/>
      <c r="P67" s="20"/>
      <c r="Q67" s="48"/>
      <c r="R67" s="10"/>
      <c r="T67" s="2"/>
    </row>
    <row r="68" spans="2:20" ht="12.75" customHeight="1" x14ac:dyDescent="0.3">
      <c r="B68" s="382"/>
      <c r="C68" s="491" t="str">
        <f>Texte!A500</f>
        <v>i) - Keine Beiträge werden ausgerichtet für das Anlegen von Kunstwiesen mit Mulchsaat, Zwischenkulturen, Weizen oder Triticale nach Mais</v>
      </c>
      <c r="D68" s="491"/>
      <c r="E68" s="491"/>
      <c r="F68" s="491"/>
      <c r="G68" s="491"/>
      <c r="H68" s="491"/>
      <c r="I68" s="110"/>
      <c r="J68" s="20"/>
      <c r="K68" s="41"/>
      <c r="L68" s="15"/>
      <c r="M68" s="41"/>
      <c r="N68" s="41"/>
      <c r="O68" s="41" t="str">
        <f>Texte!A252</f>
        <v>Summe der Beiträge</v>
      </c>
      <c r="P68" s="20"/>
      <c r="Q68" s="48"/>
      <c r="R68" s="10"/>
      <c r="T68" s="2"/>
    </row>
    <row r="69" spans="2:20" ht="17.25" customHeight="1" x14ac:dyDescent="0.3">
      <c r="B69" s="382"/>
      <c r="C69" s="491"/>
      <c r="D69" s="491"/>
      <c r="E69" s="491"/>
      <c r="F69" s="491"/>
      <c r="G69" s="491"/>
      <c r="H69" s="491"/>
      <c r="I69" s="110"/>
      <c r="J69" s="20"/>
      <c r="K69" s="41"/>
      <c r="L69" s="15"/>
      <c r="M69" s="41"/>
      <c r="N69" s="41"/>
      <c r="O69" s="41"/>
      <c r="P69" s="20" t="s">
        <v>138</v>
      </c>
      <c r="Q69" s="46">
        <f>M66</f>
        <v>0</v>
      </c>
      <c r="R69" s="10"/>
      <c r="T69" s="2"/>
    </row>
    <row r="70" spans="2:20" ht="17.25" customHeight="1" x14ac:dyDescent="0.3">
      <c r="B70" s="382"/>
      <c r="C70" s="421" t="str">
        <f>Texte!A509</f>
        <v>j) - Die Voraussetzungen für den Beitrag für eine angemessene Bedeckung des Bodens sind erfüllt</v>
      </c>
      <c r="D70" s="421"/>
      <c r="E70" s="421"/>
      <c r="F70" s="421"/>
      <c r="G70" s="421"/>
      <c r="H70" s="421"/>
      <c r="I70" s="110"/>
      <c r="J70" s="20"/>
      <c r="K70" s="41"/>
      <c r="L70" s="15"/>
      <c r="M70" s="41"/>
      <c r="N70" s="41"/>
      <c r="O70" s="41"/>
      <c r="P70" s="20"/>
      <c r="Q70" s="48"/>
      <c r="R70" s="10"/>
      <c r="T70" s="2"/>
    </row>
    <row r="71" spans="2:20" ht="25.05" customHeight="1" x14ac:dyDescent="0.3">
      <c r="B71" s="382"/>
      <c r="C71" s="491" t="str">
        <f>Texte!A510</f>
        <v>k) - die zum Beitrag berechtigende Fläche umfasst mindestens 60 Prozent der offenen Ackerfläche des Betriebs (ohne Buntbrachen, Rotationsbrachen, Saum auf Ackerfläche)</v>
      </c>
      <c r="D71" s="491"/>
      <c r="E71" s="491"/>
      <c r="F71" s="491"/>
      <c r="G71" s="491"/>
      <c r="H71" s="491"/>
      <c r="I71" s="110"/>
      <c r="J71" s="20"/>
      <c r="K71" s="41"/>
      <c r="L71" s="15"/>
      <c r="M71" s="41"/>
      <c r="N71" s="41"/>
      <c r="O71" s="41"/>
      <c r="P71" s="20"/>
      <c r="Q71" s="48"/>
      <c r="R71" s="10"/>
      <c r="T71" s="2"/>
    </row>
    <row r="72" spans="2:20" ht="17.25" customHeight="1" x14ac:dyDescent="0.3">
      <c r="B72" s="382"/>
      <c r="C72" s="383"/>
      <c r="D72" s="383"/>
      <c r="E72" s="383"/>
      <c r="F72" s="383"/>
      <c r="G72" s="383"/>
      <c r="H72" s="383"/>
      <c r="I72" s="110"/>
      <c r="J72" s="20"/>
      <c r="K72" s="41"/>
      <c r="L72" s="15"/>
      <c r="M72" s="41"/>
      <c r="N72" s="41"/>
      <c r="O72" s="41"/>
      <c r="P72" s="20"/>
      <c r="Q72" s="48"/>
      <c r="R72" s="10"/>
      <c r="T72" s="2"/>
    </row>
    <row r="73" spans="2:20" ht="17.25" customHeight="1" x14ac:dyDescent="0.3">
      <c r="B73" s="390" t="str">
        <f>Texte!A497</f>
        <v>Klimamassnahmen</v>
      </c>
      <c r="C73" s="391"/>
      <c r="D73" s="391"/>
      <c r="E73" s="391"/>
      <c r="F73" s="391"/>
      <c r="G73" s="391"/>
      <c r="H73" s="391"/>
      <c r="I73" s="392"/>
      <c r="J73" s="393"/>
      <c r="K73" s="394"/>
      <c r="L73" s="395"/>
      <c r="M73" s="394"/>
      <c r="N73" s="394"/>
      <c r="O73" s="394"/>
      <c r="P73" s="393"/>
      <c r="Q73" s="396"/>
      <c r="R73" s="10"/>
      <c r="T73" s="2"/>
    </row>
    <row r="74" spans="2:20" ht="17.25" customHeight="1" x14ac:dyDescent="0.3">
      <c r="B74" s="236" t="str">
        <f>Texte!A144</f>
        <v>Effizienter Stickstoffeinsatz im Ackerbau</v>
      </c>
      <c r="C74" s="383"/>
      <c r="D74" s="383"/>
      <c r="E74" s="383"/>
      <c r="F74" s="383"/>
      <c r="G74" s="383"/>
      <c r="H74" s="383"/>
      <c r="I74" s="110"/>
      <c r="J74" s="20"/>
      <c r="K74" s="41"/>
      <c r="L74" s="15"/>
      <c r="M74" s="41"/>
      <c r="N74" s="41"/>
      <c r="O74" s="41"/>
      <c r="P74" s="20"/>
      <c r="Q74" s="48"/>
      <c r="R74" s="10"/>
      <c r="T74" s="2"/>
    </row>
    <row r="75" spans="2:20" ht="150" customHeight="1" x14ac:dyDescent="0.3">
      <c r="B75" s="236"/>
      <c r="C75" s="459" t="str">
        <f>Texte!A145</f>
        <v>Eine der folgenden Bedingungen muss erfüllt sein:
- Gesamtbetrieblich übersteigt die Zufuhr an Stickstoff nicht 90 Prozent des Bedarfs der Kulturen (für die Bilanzierung gilt die Methode «Suisse-Bilanz»)
- Der Betrieb ist von der Berechnung der Düngerbilanz befreit (keine Zufuhr von Stickstoff- oder Phosphordünger und ein Viehbesatz pro ha düngbarer Fläche, der die Grenzwerte nicht überschreitet);
- Die vereinfachte Düngebilanz weist einen Wert für Stickstoff in GVE pro Hektar düngbarer Fläche aus, der 90 % des Grenzwerts nicht überschreitet.</v>
      </c>
      <c r="D75" s="459"/>
      <c r="E75" s="459"/>
      <c r="F75" s="459"/>
      <c r="G75" s="97"/>
      <c r="H75" s="377"/>
      <c r="I75" s="110"/>
      <c r="J75" s="20"/>
      <c r="K75" s="41"/>
      <c r="L75" s="15"/>
      <c r="M75" s="41"/>
      <c r="N75" s="41"/>
      <c r="O75" s="41"/>
      <c r="P75" s="20"/>
      <c r="Q75" s="48"/>
      <c r="R75" s="10"/>
      <c r="T75" s="2"/>
    </row>
    <row r="76" spans="2:20" ht="17.25" customHeight="1" x14ac:dyDescent="0.3">
      <c r="B76" s="236"/>
      <c r="C76" s="383"/>
      <c r="D76" s="383"/>
      <c r="E76" s="383"/>
      <c r="F76" s="383"/>
      <c r="G76" s="383"/>
      <c r="H76" s="383"/>
      <c r="I76" s="110"/>
      <c r="J76" s="20"/>
      <c r="K76" s="41"/>
      <c r="L76" s="15"/>
      <c r="M76" s="41"/>
      <c r="N76" s="41"/>
      <c r="O76" s="41"/>
      <c r="P76" s="20"/>
      <c r="Q76" s="48"/>
      <c r="R76" s="10"/>
      <c r="T76" s="2"/>
    </row>
    <row r="77" spans="2:20" ht="17.25" customHeight="1" x14ac:dyDescent="0.3">
      <c r="B77" s="382"/>
      <c r="C77" t="str">
        <f>Texte!A146</f>
        <v>Ackerfläche</v>
      </c>
      <c r="D77" s="383"/>
      <c r="E77" s="383"/>
      <c r="F77" s="383"/>
      <c r="G77" s="383"/>
      <c r="H77" s="383"/>
      <c r="I77" s="77">
        <v>100</v>
      </c>
      <c r="J77" s="20" t="s">
        <v>137</v>
      </c>
      <c r="K77" s="163"/>
      <c r="L77" s="20" t="s">
        <v>138</v>
      </c>
      <c r="M77" s="35">
        <f>IF(Texte!D2=2,I77*K77,0)</f>
        <v>0</v>
      </c>
      <c r="N77" s="41"/>
      <c r="O77" s="41"/>
      <c r="P77" s="20"/>
      <c r="Q77" s="48"/>
      <c r="R77" s="10"/>
      <c r="T77" s="2"/>
    </row>
    <row r="78" spans="2:20" ht="12.75" customHeight="1" x14ac:dyDescent="0.3">
      <c r="B78" s="382"/>
      <c r="C78" s="383"/>
      <c r="D78" s="383"/>
      <c r="E78" s="383"/>
      <c r="F78" s="383"/>
      <c r="G78" s="383"/>
      <c r="H78" s="383"/>
      <c r="I78" s="110"/>
      <c r="J78" s="20"/>
      <c r="K78" s="41"/>
      <c r="L78" s="15"/>
      <c r="M78" s="41"/>
      <c r="N78" s="41"/>
      <c r="O78" s="41"/>
      <c r="P78" s="20"/>
      <c r="Q78" s="48"/>
      <c r="R78" s="10"/>
      <c r="T78" s="2"/>
    </row>
    <row r="79" spans="2:20" ht="12.75" customHeight="1" x14ac:dyDescent="0.3">
      <c r="B79" s="382"/>
      <c r="C79" s="383"/>
      <c r="D79" s="383"/>
      <c r="E79" s="383"/>
      <c r="F79" s="383"/>
      <c r="G79" s="383"/>
      <c r="H79" s="383"/>
      <c r="I79" s="110"/>
      <c r="J79" s="20"/>
      <c r="K79" s="41"/>
      <c r="L79" s="15"/>
      <c r="M79" s="41"/>
      <c r="N79" s="41"/>
      <c r="O79" s="41" t="str">
        <f>Texte!A252</f>
        <v>Summe der Beiträge</v>
      </c>
      <c r="P79" s="20"/>
      <c r="Q79" s="48"/>
      <c r="R79" s="10"/>
      <c r="T79" s="2"/>
    </row>
    <row r="80" spans="2:20" ht="17.25" customHeight="1" x14ac:dyDescent="0.3">
      <c r="B80" s="382"/>
      <c r="C80" s="383"/>
      <c r="D80" s="383"/>
      <c r="E80" s="383"/>
      <c r="F80" s="383"/>
      <c r="G80" s="383"/>
      <c r="H80" s="383"/>
      <c r="I80" s="110"/>
      <c r="J80" s="20"/>
      <c r="K80" s="41"/>
      <c r="L80" s="15"/>
      <c r="M80" s="41"/>
      <c r="N80" s="41"/>
      <c r="O80" s="41"/>
      <c r="P80" s="20" t="s">
        <v>138</v>
      </c>
      <c r="Q80" s="46">
        <f>M77</f>
        <v>0</v>
      </c>
      <c r="R80" s="10"/>
      <c r="T80" s="2"/>
    </row>
    <row r="81" spans="2:21" ht="16.5" customHeight="1" x14ac:dyDescent="0.3">
      <c r="B81" s="382"/>
      <c r="C81" s="383"/>
      <c r="D81" s="383"/>
      <c r="E81" s="383"/>
      <c r="F81" s="383"/>
      <c r="G81" s="383"/>
      <c r="H81" s="383"/>
      <c r="I81" s="110"/>
      <c r="J81" s="20"/>
      <c r="K81" s="41"/>
      <c r="L81" s="15"/>
      <c r="M81" s="41"/>
      <c r="N81" s="41"/>
      <c r="O81" s="41"/>
      <c r="P81" s="20"/>
      <c r="Q81" s="48"/>
      <c r="R81" s="10"/>
      <c r="T81" s="2"/>
    </row>
    <row r="82" spans="2:21" s="10" customFormat="1" ht="9.75" customHeight="1" x14ac:dyDescent="0.25">
      <c r="B82" s="18"/>
      <c r="C82" s="15"/>
      <c r="D82" s="15"/>
      <c r="E82" s="15"/>
      <c r="F82" s="15"/>
      <c r="G82" s="15"/>
      <c r="H82" s="15"/>
      <c r="I82" s="15"/>
      <c r="J82" s="15"/>
      <c r="K82" s="93"/>
      <c r="L82" s="15"/>
      <c r="M82" s="20"/>
      <c r="N82" s="20"/>
      <c r="O82" s="20"/>
      <c r="P82" s="34"/>
      <c r="Q82" s="48"/>
      <c r="R82" s="16"/>
      <c r="S82" s="13"/>
      <c r="T82" s="14"/>
      <c r="U82" s="14"/>
    </row>
    <row r="83" spans="2:21" s="10" customFormat="1" ht="16.5" customHeight="1" x14ac:dyDescent="0.3">
      <c r="B83" s="399" t="str">
        <f>Texte!A100</f>
        <v>Graslandbasierte Milch- und Fleischproduktion</v>
      </c>
      <c r="C83" s="400"/>
      <c r="D83" s="400"/>
      <c r="E83" s="400"/>
      <c r="F83" s="400"/>
      <c r="G83" s="400"/>
      <c r="H83" s="400"/>
      <c r="I83" s="400"/>
      <c r="J83" s="395"/>
      <c r="K83" s="392"/>
      <c r="L83" s="395"/>
      <c r="M83" s="393"/>
      <c r="N83" s="393"/>
      <c r="O83" s="393"/>
      <c r="P83" s="395"/>
      <c r="Q83" s="396"/>
      <c r="R83" s="13"/>
      <c r="S83" s="13"/>
      <c r="T83" s="14"/>
      <c r="U83" s="14"/>
    </row>
    <row r="84" spans="2:21" s="10" customFormat="1" ht="6" customHeight="1" x14ac:dyDescent="0.3">
      <c r="B84" s="8"/>
      <c r="C84" s="9"/>
      <c r="D84" s="9"/>
      <c r="E84" s="9"/>
      <c r="F84" s="9"/>
      <c r="G84" s="9"/>
      <c r="H84" s="9"/>
      <c r="I84" s="9"/>
      <c r="J84" s="15"/>
      <c r="K84" s="110"/>
      <c r="L84" s="15"/>
      <c r="M84" s="20"/>
      <c r="N84" s="20"/>
      <c r="O84" s="20"/>
      <c r="P84" s="15"/>
      <c r="Q84" s="48"/>
      <c r="R84" s="13"/>
      <c r="S84" s="13"/>
      <c r="T84" s="14"/>
      <c r="U84" s="14"/>
    </row>
    <row r="85" spans="2:21" s="10" customFormat="1" ht="30" customHeight="1" thickBot="1" x14ac:dyDescent="0.35">
      <c r="B85" s="8"/>
      <c r="D85" s="500" t="str">
        <f>Texte!A365</f>
        <v>Flächen mit Mindesttierbesatzanforderung (wie in Register "Versorgungssicherheit" eingegeben)</v>
      </c>
      <c r="E85" s="500"/>
      <c r="F85" s="500"/>
      <c r="G85" s="500"/>
      <c r="H85" s="500"/>
      <c r="I85" s="500"/>
      <c r="J85" s="500"/>
      <c r="K85" s="500"/>
      <c r="L85" s="500"/>
      <c r="M85" s="208"/>
      <c r="N85" s="208"/>
      <c r="O85" s="208"/>
      <c r="P85" s="15"/>
      <c r="Q85" s="48"/>
      <c r="R85" s="13"/>
      <c r="S85" s="13"/>
      <c r="T85" s="14"/>
      <c r="U85" s="14"/>
    </row>
    <row r="86" spans="2:21" s="10" customFormat="1" ht="38.25" customHeight="1" x14ac:dyDescent="0.3">
      <c r="B86" s="8"/>
      <c r="C86" s="15"/>
      <c r="D86" s="453" t="str">
        <f>Texte!A441</f>
        <v>BFF Grünland</v>
      </c>
      <c r="E86" s="453"/>
      <c r="F86" s="453"/>
      <c r="G86" s="441" t="str">
        <f>Texte!A398</f>
        <v>Mindesttierbesatz/ha auf BFF Grünland</v>
      </c>
      <c r="H86" s="441"/>
      <c r="I86" s="440" t="str">
        <f>Texte!A347</f>
        <v>Kunstwiesen</v>
      </c>
      <c r="J86" s="440"/>
      <c r="K86" s="440" t="str">
        <f>Texte!A331</f>
        <v>Dauergrünfläche ausser BFF</v>
      </c>
      <c r="L86" s="440"/>
      <c r="M86" s="441" t="str">
        <f>Texte!A80</f>
        <v>Mindesttierbesatz/ha auf Kunstwiese und Dauergrünfläche ausser BFF</v>
      </c>
      <c r="N86" s="441"/>
      <c r="O86" s="441"/>
      <c r="P86" s="168"/>
      <c r="Q86" s="194" t="str">
        <f>Texte!A287</f>
        <v>RGVE min.</v>
      </c>
      <c r="R86" s="13"/>
      <c r="S86" s="13"/>
      <c r="T86" s="14"/>
      <c r="U86" s="14"/>
    </row>
    <row r="87" spans="2:21" s="10" customFormat="1" ht="16.5" customHeight="1" x14ac:dyDescent="0.3">
      <c r="B87" s="8"/>
      <c r="C87" s="15" t="str">
        <f>Texte!A315</f>
        <v>Talzone</v>
      </c>
      <c r="D87" s="34" t="s">
        <v>51</v>
      </c>
      <c r="E87" s="96">
        <f>Versorgungssicherheit!I11</f>
        <v>0</v>
      </c>
      <c r="F87" s="20" t="s">
        <v>137</v>
      </c>
      <c r="G87" s="96">
        <f t="shared" ref="G87:G92" si="1">M87*0.3</f>
        <v>0.3</v>
      </c>
      <c r="H87" s="87" t="s">
        <v>21</v>
      </c>
      <c r="I87" s="96">
        <f>Versorgungssicherheit!G11</f>
        <v>0</v>
      </c>
      <c r="J87" s="49" t="s">
        <v>57</v>
      </c>
      <c r="K87" s="96">
        <f>Versorgungssicherheit!M11</f>
        <v>0</v>
      </c>
      <c r="L87" s="42" t="s">
        <v>162</v>
      </c>
      <c r="M87" s="96">
        <v>1</v>
      </c>
      <c r="N87" s="20"/>
      <c r="O87" s="41"/>
      <c r="P87" s="20" t="s">
        <v>138</v>
      </c>
      <c r="Q87" s="195">
        <f t="shared" ref="Q87:Q92" si="2">E87*G87+(I87+K87)*M87</f>
        <v>0</v>
      </c>
      <c r="R87" s="13"/>
      <c r="S87" s="13"/>
      <c r="T87" s="14"/>
      <c r="U87" s="14"/>
    </row>
    <row r="88" spans="2:21" s="10" customFormat="1" ht="16.5" customHeight="1" x14ac:dyDescent="0.3">
      <c r="B88" s="8"/>
      <c r="C88" s="15" t="str">
        <f>Texte!A316</f>
        <v>Hügelzone</v>
      </c>
      <c r="D88" s="34" t="s">
        <v>51</v>
      </c>
      <c r="E88" s="96">
        <f>Versorgungssicherheit!I12</f>
        <v>0</v>
      </c>
      <c r="F88" s="20" t="s">
        <v>137</v>
      </c>
      <c r="G88" s="96">
        <f t="shared" si="1"/>
        <v>0.24</v>
      </c>
      <c r="H88" s="87" t="s">
        <v>21</v>
      </c>
      <c r="I88" s="96">
        <f>Versorgungssicherheit!G12</f>
        <v>0</v>
      </c>
      <c r="J88" s="49" t="s">
        <v>57</v>
      </c>
      <c r="K88" s="96">
        <f>Versorgungssicherheit!M12</f>
        <v>0</v>
      </c>
      <c r="L88" s="42" t="s">
        <v>162</v>
      </c>
      <c r="M88" s="96">
        <v>0.8</v>
      </c>
      <c r="N88" s="20"/>
      <c r="O88" s="41"/>
      <c r="P88" s="20" t="s">
        <v>138</v>
      </c>
      <c r="Q88" s="195">
        <f t="shared" si="2"/>
        <v>0</v>
      </c>
      <c r="R88" s="13"/>
      <c r="S88" s="13"/>
      <c r="T88" s="14"/>
      <c r="U88" s="14"/>
    </row>
    <row r="89" spans="2:21" s="10" customFormat="1" ht="16.5" customHeight="1" x14ac:dyDescent="0.3">
      <c r="B89" s="8"/>
      <c r="C89" s="15" t="str">
        <f>Texte!A317</f>
        <v>Bergzone I</v>
      </c>
      <c r="D89" s="34" t="s">
        <v>51</v>
      </c>
      <c r="E89" s="96">
        <f>Versorgungssicherheit!I13</f>
        <v>0</v>
      </c>
      <c r="F89" s="20" t="s">
        <v>137</v>
      </c>
      <c r="G89" s="96">
        <f t="shared" si="1"/>
        <v>0.21</v>
      </c>
      <c r="H89" s="87" t="s">
        <v>21</v>
      </c>
      <c r="I89" s="96">
        <f>Versorgungssicherheit!G13</f>
        <v>0</v>
      </c>
      <c r="J89" s="49" t="s">
        <v>57</v>
      </c>
      <c r="K89" s="96">
        <f>Versorgungssicherheit!M13</f>
        <v>0</v>
      </c>
      <c r="L89" s="42" t="s">
        <v>162</v>
      </c>
      <c r="M89" s="96">
        <v>0.7</v>
      </c>
      <c r="N89" s="20"/>
      <c r="O89" s="41"/>
      <c r="P89" s="20" t="s">
        <v>138</v>
      </c>
      <c r="Q89" s="195">
        <f t="shared" si="2"/>
        <v>0</v>
      </c>
      <c r="R89" s="13"/>
      <c r="S89" s="13"/>
      <c r="T89" s="14"/>
      <c r="U89" s="14"/>
    </row>
    <row r="90" spans="2:21" s="10" customFormat="1" ht="16.5" customHeight="1" x14ac:dyDescent="0.3">
      <c r="B90" s="8"/>
      <c r="C90" s="15" t="str">
        <f>Texte!A318</f>
        <v>Bergzone II</v>
      </c>
      <c r="D90" s="34" t="s">
        <v>51</v>
      </c>
      <c r="E90" s="96">
        <f>Versorgungssicherheit!I14</f>
        <v>0</v>
      </c>
      <c r="F90" s="20" t="s">
        <v>137</v>
      </c>
      <c r="G90" s="96">
        <f t="shared" si="1"/>
        <v>0.18</v>
      </c>
      <c r="H90" s="87" t="s">
        <v>21</v>
      </c>
      <c r="I90" s="96">
        <f>Versorgungssicherheit!G14</f>
        <v>0</v>
      </c>
      <c r="J90" s="49" t="s">
        <v>57</v>
      </c>
      <c r="K90" s="96">
        <f>Versorgungssicherheit!M14</f>
        <v>0</v>
      </c>
      <c r="L90" s="42" t="s">
        <v>162</v>
      </c>
      <c r="M90" s="96">
        <v>0.6</v>
      </c>
      <c r="N90" s="20"/>
      <c r="O90" s="41"/>
      <c r="P90" s="20" t="s">
        <v>138</v>
      </c>
      <c r="Q90" s="195">
        <f t="shared" si="2"/>
        <v>0</v>
      </c>
      <c r="R90" s="13"/>
      <c r="S90" s="13"/>
      <c r="T90" s="14"/>
      <c r="U90" s="14"/>
    </row>
    <row r="91" spans="2:21" s="10" customFormat="1" ht="16.5" customHeight="1" x14ac:dyDescent="0.3">
      <c r="B91" s="8"/>
      <c r="C91" s="15" t="str">
        <f>Texte!A319</f>
        <v>Bergzone III</v>
      </c>
      <c r="D91" s="34" t="s">
        <v>51</v>
      </c>
      <c r="E91" s="96">
        <f>Versorgungssicherheit!I15</f>
        <v>0</v>
      </c>
      <c r="F91" s="20" t="s">
        <v>137</v>
      </c>
      <c r="G91" s="96">
        <f t="shared" si="1"/>
        <v>0.15</v>
      </c>
      <c r="H91" s="87" t="s">
        <v>21</v>
      </c>
      <c r="I91" s="96">
        <f>Versorgungssicherheit!G15</f>
        <v>0</v>
      </c>
      <c r="J91" s="49" t="s">
        <v>57</v>
      </c>
      <c r="K91" s="96">
        <f>Versorgungssicherheit!M15</f>
        <v>0</v>
      </c>
      <c r="L91" s="42" t="s">
        <v>162</v>
      </c>
      <c r="M91" s="96">
        <v>0.5</v>
      </c>
      <c r="N91" s="20"/>
      <c r="O91" s="41"/>
      <c r="P91" s="20" t="s">
        <v>138</v>
      </c>
      <c r="Q91" s="195">
        <f t="shared" si="2"/>
        <v>0</v>
      </c>
      <c r="R91" s="13"/>
      <c r="S91" s="13"/>
      <c r="T91" s="14"/>
      <c r="U91" s="14"/>
    </row>
    <row r="92" spans="2:21" s="10" customFormat="1" ht="16.5" customHeight="1" x14ac:dyDescent="0.3">
      <c r="B92" s="8"/>
      <c r="C92" s="15" t="str">
        <f>Texte!A320</f>
        <v>Bergzone IV</v>
      </c>
      <c r="D92" s="34" t="s">
        <v>51</v>
      </c>
      <c r="E92" s="309">
        <f>Versorgungssicherheit!I16</f>
        <v>0</v>
      </c>
      <c r="F92" s="20" t="s">
        <v>137</v>
      </c>
      <c r="G92" s="96">
        <f t="shared" si="1"/>
        <v>0.12</v>
      </c>
      <c r="H92" s="87" t="s">
        <v>21</v>
      </c>
      <c r="I92" s="309">
        <f>Versorgungssicherheit!G16</f>
        <v>0</v>
      </c>
      <c r="J92" s="49" t="s">
        <v>57</v>
      </c>
      <c r="K92" s="309">
        <f>Versorgungssicherheit!M16</f>
        <v>0</v>
      </c>
      <c r="L92" s="42" t="s">
        <v>162</v>
      </c>
      <c r="M92" s="96">
        <v>0.4</v>
      </c>
      <c r="N92" s="20"/>
      <c r="O92" s="41"/>
      <c r="P92" s="20" t="s">
        <v>138</v>
      </c>
      <c r="Q92" s="310">
        <f t="shared" si="2"/>
        <v>0</v>
      </c>
      <c r="R92" s="13"/>
      <c r="S92" s="13"/>
      <c r="T92" s="14"/>
      <c r="U92" s="14"/>
    </row>
    <row r="93" spans="2:21" s="10" customFormat="1" ht="16.5" customHeight="1" x14ac:dyDescent="0.3">
      <c r="B93" s="8"/>
      <c r="C93" s="9" t="str">
        <f>Texte!A271</f>
        <v>Total</v>
      </c>
      <c r="D93" s="42" t="str">
        <f>Texte!A368</f>
        <v>(ha)</v>
      </c>
      <c r="E93" s="171">
        <f>SUM(E87:E92)</f>
        <v>0</v>
      </c>
      <c r="F93" s="43"/>
      <c r="G93" s="231"/>
      <c r="H93" s="43"/>
      <c r="I93" s="171">
        <f>SUM(I87:I92)</f>
        <v>0</v>
      </c>
      <c r="J93" s="43"/>
      <c r="K93" s="171">
        <f>SUM(K87:K92)</f>
        <v>0</v>
      </c>
      <c r="L93" s="87"/>
      <c r="N93" s="181"/>
      <c r="O93" s="2"/>
      <c r="P93"/>
      <c r="Q93" s="308">
        <f>SUM(Q87:Q92)</f>
        <v>0</v>
      </c>
      <c r="R93" s="13"/>
      <c r="S93" s="13"/>
      <c r="T93" s="14"/>
      <c r="U93" s="14"/>
    </row>
    <row r="94" spans="2:21" s="10" customFormat="1" ht="9" customHeight="1" x14ac:dyDescent="0.3">
      <c r="B94" s="8"/>
      <c r="C94" s="9"/>
      <c r="D94" s="20"/>
      <c r="E94" s="43"/>
      <c r="F94" s="43"/>
      <c r="G94" s="43"/>
      <c r="H94" s="43"/>
      <c r="I94" s="43"/>
      <c r="J94" s="43"/>
      <c r="K94"/>
      <c r="L94" s="87"/>
      <c r="M94" s="43"/>
      <c r="N94" s="181"/>
      <c r="O94" s="2"/>
      <c r="P94"/>
      <c r="Q94" s="196"/>
      <c r="R94" s="13"/>
      <c r="S94" s="13"/>
      <c r="T94" s="14"/>
      <c r="U94" s="14"/>
    </row>
    <row r="95" spans="2:21" s="10" customFormat="1" ht="16.5" customHeight="1" x14ac:dyDescent="0.3">
      <c r="B95" s="8"/>
      <c r="C95" s="9"/>
      <c r="D95" s="9"/>
      <c r="E95" s="9"/>
      <c r="F95" s="9"/>
      <c r="G95" s="9"/>
      <c r="H95" s="9"/>
      <c r="I95" s="9"/>
      <c r="J95" s="9"/>
      <c r="K95" s="9"/>
      <c r="M95" s="15"/>
      <c r="N95" s="20"/>
      <c r="O95" s="2"/>
      <c r="P95" s="455" t="str">
        <f>Texte!A288</f>
        <v>RGVE eff.</v>
      </c>
      <c r="Q95" s="492"/>
      <c r="R95" s="13"/>
      <c r="S95" s="13"/>
      <c r="T95" s="14"/>
      <c r="U95" s="14"/>
    </row>
    <row r="96" spans="2:21" s="10" customFormat="1" ht="16.5" customHeight="1" x14ac:dyDescent="0.3">
      <c r="B96" s="8"/>
      <c r="C96"/>
      <c r="D96" s="9"/>
      <c r="E96" s="9"/>
      <c r="F96"/>
      <c r="G96"/>
      <c r="H96"/>
      <c r="J96" s="9"/>
      <c r="K96" s="9"/>
      <c r="M96" s="15"/>
      <c r="N96" s="15"/>
      <c r="O96" s="187" t="str">
        <f>Texte!A69</f>
        <v>Raufutterverzehrer (Total inkl. gesömmerte Tiere)</v>
      </c>
      <c r="P96"/>
      <c r="Q96" s="308">
        <f>Versorgungssicherheit!Q20</f>
        <v>0</v>
      </c>
      <c r="R96" s="13"/>
      <c r="S96" s="13"/>
      <c r="T96" s="14"/>
      <c r="U96" s="14"/>
    </row>
    <row r="97" spans="2:21" s="10" customFormat="1" ht="6" customHeight="1" x14ac:dyDescent="0.3">
      <c r="B97" s="8"/>
      <c r="C97" s="15"/>
      <c r="D97" s="9"/>
      <c r="E97" s="9"/>
      <c r="F97" s="9"/>
      <c r="G97" s="9"/>
      <c r="H97" s="9"/>
      <c r="I97" s="9"/>
      <c r="J97" s="9"/>
      <c r="K97" s="9"/>
      <c r="M97" s="15"/>
      <c r="N97" s="15"/>
      <c r="O97" s="15"/>
      <c r="P97"/>
      <c r="Q97" s="59"/>
      <c r="R97" s="13"/>
      <c r="S97" s="13"/>
      <c r="T97" s="14"/>
      <c r="U97" s="14"/>
    </row>
    <row r="98" spans="2:21" s="10" customFormat="1" ht="16.5" customHeight="1" thickBot="1" x14ac:dyDescent="0.35">
      <c r="B98" s="8"/>
      <c r="C98"/>
      <c r="D98" s="9"/>
      <c r="E98" s="9"/>
      <c r="F98" s="9"/>
      <c r="G98" s="9"/>
      <c r="H98" s="9"/>
      <c r="I98" s="9"/>
      <c r="J98" s="9"/>
      <c r="L98"/>
      <c r="M98" s="15"/>
      <c r="N98" s="15"/>
      <c r="O98" s="4" t="str">
        <f>Texte!A81</f>
        <v>Mindesttierbesatz erreicht:</v>
      </c>
      <c r="Q98" s="232">
        <f>IF(Q93=0,0,IF(Q96&gt;=Q93,Texte!A205,Texte!A204))</f>
        <v>0</v>
      </c>
      <c r="R98" s="307"/>
      <c r="S98" s="13"/>
      <c r="T98" s="14"/>
      <c r="U98" s="14"/>
    </row>
    <row r="99" spans="2:21" s="10" customFormat="1" ht="29.25" customHeight="1" thickBot="1" x14ac:dyDescent="0.35">
      <c r="B99" s="8"/>
      <c r="C99"/>
      <c r="D99" s="9"/>
      <c r="E99" s="9"/>
      <c r="F99" s="9"/>
      <c r="G99" s="9"/>
      <c r="H99" s="501" t="str">
        <f>Texte!A339</f>
        <v>Faktor für Ansatz (= RGVE eff. / RGVE min.),
falls Mindesttierbesatz erreicht, Faktor = 1</v>
      </c>
      <c r="I99" s="501"/>
      <c r="J99" s="501"/>
      <c r="K99" s="501"/>
      <c r="L99" s="501"/>
      <c r="M99" s="501"/>
      <c r="N99" s="501"/>
      <c r="O99" s="501"/>
      <c r="Q99" s="416">
        <f>IF(Q93=0,0,(IF(Q96/Q93&gt;1,1,Q96/Q93)))</f>
        <v>0</v>
      </c>
      <c r="R99" s="307"/>
      <c r="S99" s="13"/>
      <c r="T99" s="14"/>
      <c r="U99" s="14"/>
    </row>
    <row r="100" spans="2:21" s="10" customFormat="1" ht="20.100000000000001" customHeight="1" x14ac:dyDescent="0.3">
      <c r="B100" s="8"/>
      <c r="C100" s="9" t="str">
        <f>Texte!A257</f>
        <v>Mindestanteile von Wiesen-, Weide- und Grundfutter in der Ration der Raufutterverzehrer</v>
      </c>
      <c r="D100" s="9"/>
      <c r="E100" s="9"/>
      <c r="F100" s="9"/>
      <c r="G100" s="9"/>
      <c r="H100" s="9"/>
      <c r="I100" s="9"/>
      <c r="J100" s="15"/>
      <c r="K100" s="110"/>
      <c r="L100" s="15"/>
      <c r="M100" s="20"/>
      <c r="N100" s="20"/>
      <c r="O100" s="20"/>
      <c r="P100" s="15"/>
      <c r="Q100" s="48"/>
      <c r="R100" s="13"/>
      <c r="S100" s="13"/>
      <c r="T100" s="14"/>
      <c r="U100" s="14"/>
    </row>
    <row r="101" spans="2:21" s="10" customFormat="1" ht="38.1" customHeight="1" x14ac:dyDescent="0.3">
      <c r="B101" s="8"/>
      <c r="C101" s="441" t="str">
        <f>Texte!A16</f>
        <v>Mindestanteil erfüllt</v>
      </c>
      <c r="D101" s="441"/>
      <c r="E101" s="15"/>
      <c r="F101" s="94"/>
      <c r="G101" s="456" t="str">
        <f>Texte!A39</f>
        <v>Talgebiet: Mind. 75% Wiesen- und Weidefutter in TS; mind. 90% Grundfutter in TS
Berggebiet: Mind. 85% Wiesen- und Weidefutter in TS</v>
      </c>
      <c r="H101" s="456"/>
      <c r="I101" s="456"/>
      <c r="J101" s="456"/>
      <c r="K101" s="456"/>
      <c r="L101" s="456"/>
      <c r="M101" s="456"/>
      <c r="N101" s="456"/>
      <c r="O101" s="456"/>
      <c r="P101" s="15"/>
      <c r="Q101" s="48"/>
      <c r="R101" s="13"/>
      <c r="S101" s="13"/>
      <c r="T101" s="14"/>
      <c r="U101" s="14"/>
    </row>
    <row r="102" spans="2:21" s="10" customFormat="1" ht="6" customHeight="1" x14ac:dyDescent="0.3">
      <c r="B102" s="8"/>
      <c r="C102" s="9"/>
      <c r="D102" s="9"/>
      <c r="E102" s="9"/>
      <c r="F102" s="9"/>
      <c r="G102" s="9"/>
      <c r="H102" s="9"/>
      <c r="I102" s="9"/>
      <c r="J102" s="15"/>
      <c r="K102" s="110"/>
      <c r="L102" s="15"/>
      <c r="M102" s="20"/>
      <c r="N102" s="20"/>
      <c r="O102" s="20"/>
      <c r="P102" s="15"/>
      <c r="Q102" s="48"/>
      <c r="R102" s="13"/>
      <c r="S102" s="13"/>
      <c r="T102" s="14"/>
      <c r="U102" s="14"/>
    </row>
    <row r="103" spans="2:21" s="10" customFormat="1" ht="16.5" customHeight="1" x14ac:dyDescent="0.3">
      <c r="B103" s="8"/>
      <c r="C103" s="9"/>
      <c r="D103" s="9"/>
      <c r="E103" s="9"/>
      <c r="F103" s="9"/>
      <c r="G103" s="9"/>
      <c r="H103" s="9"/>
      <c r="I103" s="15" t="str">
        <f>Texte!A190</f>
        <v>Betrag (Fr.)</v>
      </c>
      <c r="J103" s="15"/>
      <c r="K103" s="15" t="str">
        <f>Texte!A343</f>
        <v>Fläche (ha)</v>
      </c>
      <c r="L103" s="15"/>
      <c r="M103" s="15" t="str">
        <f>Texte!A253</f>
        <v>Zwischentotal</v>
      </c>
      <c r="N103" s="20"/>
      <c r="O103" s="20"/>
      <c r="P103" s="15"/>
      <c r="Q103" s="59" t="str">
        <f>Texte!A282</f>
        <v>Total (Fr.)</v>
      </c>
      <c r="R103" s="13"/>
      <c r="S103" s="13"/>
      <c r="T103" s="14"/>
      <c r="U103" s="14"/>
    </row>
    <row r="104" spans="2:21" ht="17.100000000000001" customHeight="1" x14ac:dyDescent="0.25">
      <c r="B104" s="11"/>
      <c r="C104" s="15" t="str">
        <f>Texte!A256</f>
        <v>Beitragsberechnung für die beitragsberechtigte Grünfläche</v>
      </c>
      <c r="D104" s="15"/>
      <c r="E104" s="15"/>
      <c r="F104" s="15"/>
      <c r="G104" s="15"/>
      <c r="H104" s="10"/>
      <c r="I104" s="35">
        <f>IF(Q99&gt;=1,200,200*Q99)</f>
        <v>0</v>
      </c>
      <c r="J104" s="20" t="s">
        <v>137</v>
      </c>
      <c r="K104" s="96">
        <f>IF(Texte!C2=2,E93+I93+K93,0)</f>
        <v>0</v>
      </c>
      <c r="L104" s="20" t="s">
        <v>138</v>
      </c>
      <c r="M104" s="35">
        <f>I104*K104</f>
        <v>0</v>
      </c>
      <c r="N104" s="36"/>
      <c r="O104" s="36"/>
      <c r="P104" s="20"/>
      <c r="Q104" s="48"/>
      <c r="R104" s="10"/>
      <c r="S104" s="2"/>
      <c r="T104" s="2"/>
    </row>
    <row r="105" spans="2:21" ht="6" customHeight="1" x14ac:dyDescent="0.25">
      <c r="B105" s="11"/>
      <c r="C105" s="15"/>
      <c r="D105" s="15"/>
      <c r="E105" s="15"/>
      <c r="F105" s="15"/>
      <c r="G105" s="15"/>
      <c r="H105" s="10"/>
      <c r="I105" s="36"/>
      <c r="J105" s="15"/>
      <c r="K105" s="41"/>
      <c r="L105" s="20"/>
      <c r="M105" s="36"/>
      <c r="N105" s="36"/>
      <c r="O105" s="36"/>
      <c r="P105" s="20"/>
      <c r="Q105" s="48"/>
      <c r="R105" s="10"/>
      <c r="S105" s="2"/>
      <c r="T105" s="2"/>
    </row>
    <row r="106" spans="2:21" ht="16.5" customHeight="1" x14ac:dyDescent="0.25">
      <c r="B106" s="11"/>
      <c r="C106" s="42" t="str">
        <f>Texte!A191</f>
        <v>* Betrag = Faktor x 200.-</v>
      </c>
      <c r="D106" s="42"/>
      <c r="E106" s="42"/>
      <c r="F106" s="42"/>
      <c r="G106" s="42"/>
      <c r="H106" s="42"/>
      <c r="I106" s="34"/>
      <c r="J106" s="197"/>
      <c r="K106" s="197"/>
      <c r="L106" s="15"/>
      <c r="M106" s="120"/>
      <c r="N106" s="44"/>
      <c r="O106" s="123" t="str">
        <f>Texte!A252</f>
        <v>Summe der Beiträge</v>
      </c>
      <c r="P106" s="20"/>
      <c r="Q106" s="142"/>
      <c r="R106" s="31"/>
      <c r="S106" s="2"/>
    </row>
    <row r="107" spans="2:21" ht="16.5" customHeight="1" x14ac:dyDescent="0.25">
      <c r="B107" s="172"/>
      <c r="C107" s="42" t="str">
        <f>Texte!A344</f>
        <v>** Fläche = BFF Grünland  + Kunstwiesen + Dauergrünfläche</v>
      </c>
      <c r="D107" s="42"/>
      <c r="E107" s="42"/>
      <c r="F107" s="42"/>
      <c r="G107" s="42"/>
      <c r="H107" s="42"/>
      <c r="I107" s="42"/>
      <c r="J107" s="197"/>
      <c r="K107" s="41"/>
      <c r="L107" s="15"/>
      <c r="M107" s="41"/>
      <c r="N107" s="41"/>
      <c r="O107" s="41"/>
      <c r="P107" s="20" t="s">
        <v>138</v>
      </c>
      <c r="Q107" s="46">
        <f>M104</f>
        <v>0</v>
      </c>
      <c r="R107" s="31"/>
      <c r="S107" s="2"/>
    </row>
    <row r="108" spans="2:21" ht="16.5" customHeight="1" x14ac:dyDescent="0.25">
      <c r="B108" s="172"/>
      <c r="C108" s="42"/>
      <c r="D108" s="42"/>
      <c r="E108" s="42"/>
      <c r="F108" s="42"/>
      <c r="G108" s="42"/>
      <c r="H108" s="42"/>
      <c r="I108" s="42"/>
      <c r="J108" s="197"/>
      <c r="K108" s="41"/>
      <c r="L108" s="15"/>
      <c r="M108" s="41"/>
      <c r="N108" s="41"/>
      <c r="O108" s="41"/>
      <c r="P108" s="20"/>
      <c r="Q108" s="48"/>
      <c r="R108" s="31"/>
      <c r="S108" s="2"/>
    </row>
    <row r="109" spans="2:21" ht="16.5" customHeight="1" x14ac:dyDescent="0.3">
      <c r="B109" s="101" t="str">
        <f>Texte!A498</f>
        <v>Besonders tierfreundliche Produktionsformen</v>
      </c>
      <c r="C109" s="401"/>
      <c r="D109" s="401"/>
      <c r="E109" s="401"/>
      <c r="F109" s="401"/>
      <c r="G109" s="401"/>
      <c r="H109" s="401"/>
      <c r="I109" s="401"/>
      <c r="J109" s="402"/>
      <c r="K109" s="190"/>
      <c r="L109" s="52"/>
      <c r="M109" s="190"/>
      <c r="N109" s="190"/>
      <c r="O109" s="190"/>
      <c r="P109" s="90"/>
      <c r="Q109" s="107"/>
      <c r="R109" s="31"/>
      <c r="S109" s="2"/>
    </row>
    <row r="110" spans="2:21" ht="24.75" customHeight="1" x14ac:dyDescent="0.3">
      <c r="B110" s="399" t="str">
        <f>Texte!A166</f>
        <v>Tierwohlbeiträge</v>
      </c>
      <c r="C110" s="403"/>
      <c r="D110" s="404"/>
      <c r="E110" s="404"/>
      <c r="F110" s="404"/>
      <c r="G110" s="394"/>
      <c r="H110" s="404"/>
      <c r="I110" s="392"/>
      <c r="J110" s="395"/>
      <c r="K110" s="394"/>
      <c r="L110" s="395"/>
      <c r="M110" s="394"/>
      <c r="N110" s="394"/>
      <c r="O110" s="394"/>
      <c r="P110" s="393"/>
      <c r="Q110" s="396"/>
      <c r="R110" s="31"/>
      <c r="S110" s="2"/>
    </row>
    <row r="111" spans="2:21" ht="17.100000000000001" customHeight="1" x14ac:dyDescent="0.3">
      <c r="B111" s="8"/>
      <c r="C111" s="93"/>
      <c r="D111" s="45"/>
      <c r="E111" s="45"/>
      <c r="F111" s="45"/>
      <c r="G111" s="41"/>
      <c r="H111" s="45"/>
      <c r="I111" s="110"/>
      <c r="J111" s="15"/>
      <c r="K111" s="41" t="str">
        <f>Texte!A190</f>
        <v>Betrag (Fr.)</v>
      </c>
      <c r="L111" s="15"/>
      <c r="M111" s="41" t="str">
        <f>Texte!A285</f>
        <v>GVE</v>
      </c>
      <c r="N111" s="41"/>
      <c r="O111" s="41" t="str">
        <f>Texte!A253</f>
        <v>Zwischentotal</v>
      </c>
      <c r="P111" s="20"/>
      <c r="Q111" s="48"/>
      <c r="R111" s="31"/>
      <c r="S111" s="2"/>
    </row>
    <row r="112" spans="2:21" s="10" customFormat="1" ht="17.100000000000001" customHeight="1" x14ac:dyDescent="0.3">
      <c r="B112" s="494" t="str">
        <f>Texte!A168</f>
        <v>Besonders tierfreundliche Stallhaltungssysteme (BTS)</v>
      </c>
      <c r="C112" s="495"/>
      <c r="D112" s="495"/>
      <c r="E112" s="495"/>
      <c r="F112" s="495"/>
      <c r="G112" s="495"/>
      <c r="H112" s="495"/>
      <c r="I112" s="495"/>
      <c r="J112" s="15"/>
      <c r="K112" s="15"/>
      <c r="L112" s="15"/>
      <c r="M112" s="20"/>
      <c r="N112" s="20"/>
      <c r="O112" s="20"/>
      <c r="P112" s="15"/>
      <c r="Q112" s="48"/>
      <c r="R112" s="14"/>
      <c r="S112" s="14"/>
    </row>
    <row r="113" spans="1:19" s="10" customFormat="1" ht="30" customHeight="1" x14ac:dyDescent="0.25">
      <c r="B113" s="60"/>
      <c r="C113" s="456" t="str">
        <f>Texte!A70</f>
        <v>Tiere der Rindergattung und Wasserbüffel &gt;160 Tage, weibliche und kastrierte männliche Tiere der Pferdegattung und über 900 Tage, Ziegen über 1 jährig</v>
      </c>
      <c r="D113" s="456"/>
      <c r="E113" s="456"/>
      <c r="F113" s="456"/>
      <c r="G113" s="456"/>
      <c r="H113" s="456"/>
      <c r="I113" s="456"/>
      <c r="J113" s="456"/>
      <c r="K113" s="161">
        <v>75</v>
      </c>
      <c r="L113" s="162" t="s">
        <v>137</v>
      </c>
      <c r="M113" s="163"/>
      <c r="N113" s="162" t="s">
        <v>138</v>
      </c>
      <c r="O113" s="225">
        <f>K113*M113</f>
        <v>0</v>
      </c>
      <c r="P113" s="15"/>
      <c r="Q113" s="48"/>
      <c r="R113" s="14"/>
      <c r="S113" s="14"/>
    </row>
    <row r="114" spans="1:19" s="10" customFormat="1" ht="17.100000000000001" customHeight="1" x14ac:dyDescent="0.25">
      <c r="B114" s="60"/>
      <c r="C114" s="15" t="str">
        <f>Texte!A228</f>
        <v>Schweine ohne Saugferkel oder Zuchteber über 6 Mte</v>
      </c>
      <c r="D114" s="15"/>
      <c r="E114" s="15"/>
      <c r="F114" s="15"/>
      <c r="G114" s="15"/>
      <c r="H114" s="15"/>
      <c r="I114" s="15"/>
      <c r="J114" s="15"/>
      <c r="K114" s="35">
        <v>130</v>
      </c>
      <c r="L114" s="20" t="s">
        <v>137</v>
      </c>
      <c r="M114" s="113"/>
      <c r="N114" s="20" t="s">
        <v>138</v>
      </c>
      <c r="O114" s="77">
        <f>K114*M114</f>
        <v>0</v>
      </c>
      <c r="P114" s="15"/>
      <c r="Q114" s="48"/>
      <c r="R114" s="14"/>
      <c r="S114" s="14"/>
    </row>
    <row r="115" spans="1:19" s="10" customFormat="1" ht="17.100000000000001" customHeight="1" x14ac:dyDescent="0.25">
      <c r="B115" s="60"/>
      <c r="C115" s="15" t="str">
        <f>Texte!A230</f>
        <v>Geflügel**</v>
      </c>
      <c r="D115" s="15"/>
      <c r="E115" s="15"/>
      <c r="F115" s="15"/>
      <c r="G115" s="15"/>
      <c r="H115" s="15"/>
      <c r="I115" s="15"/>
      <c r="J115" s="15"/>
      <c r="K115" s="35">
        <v>235</v>
      </c>
      <c r="L115" s="20" t="s">
        <v>137</v>
      </c>
      <c r="M115" s="113"/>
      <c r="N115" s="20" t="s">
        <v>138</v>
      </c>
      <c r="O115" s="77">
        <f>K115*M115</f>
        <v>0</v>
      </c>
      <c r="P115" s="15"/>
      <c r="Q115" s="48"/>
      <c r="R115" s="14"/>
      <c r="S115" s="14"/>
    </row>
    <row r="116" spans="1:19" s="10" customFormat="1" ht="17.100000000000001" customHeight="1" x14ac:dyDescent="0.25">
      <c r="B116" s="60"/>
      <c r="C116" s="15" t="str">
        <f>Texte!A232</f>
        <v>Kaninchen</v>
      </c>
      <c r="D116" s="15"/>
      <c r="E116" s="15"/>
      <c r="F116" s="15"/>
      <c r="G116" s="15"/>
      <c r="H116" s="15"/>
      <c r="I116" s="15"/>
      <c r="J116" s="15"/>
      <c r="K116" s="35">
        <v>235</v>
      </c>
      <c r="L116" s="20" t="s">
        <v>137</v>
      </c>
      <c r="M116" s="113"/>
      <c r="N116" s="20" t="s">
        <v>138</v>
      </c>
      <c r="O116" s="77">
        <f>K116*M116</f>
        <v>0</v>
      </c>
      <c r="P116" s="15"/>
      <c r="Q116" s="48"/>
      <c r="R116" s="14"/>
      <c r="S116" s="14"/>
    </row>
    <row r="117" spans="1:19" ht="9" customHeight="1" x14ac:dyDescent="0.25">
      <c r="B117" s="11"/>
      <c r="C117" s="29"/>
      <c r="D117" s="29"/>
      <c r="E117" s="15"/>
      <c r="F117" s="15"/>
      <c r="G117" s="15"/>
      <c r="H117" s="10"/>
      <c r="I117" s="36"/>
      <c r="J117" s="15"/>
      <c r="K117" s="41"/>
      <c r="L117" s="20"/>
      <c r="M117" s="230"/>
      <c r="N117" s="20"/>
      <c r="O117" s="43"/>
      <c r="P117" s="15"/>
      <c r="Q117" s="48"/>
      <c r="R117" s="2"/>
    </row>
    <row r="118" spans="1:19" ht="12.6" customHeight="1" x14ac:dyDescent="0.25">
      <c r="B118" s="11"/>
      <c r="C118" s="208"/>
      <c r="D118" s="208"/>
      <c r="E118" s="208"/>
      <c r="F118" s="208"/>
      <c r="G118" s="208"/>
      <c r="H118" s="208"/>
      <c r="I118" s="208"/>
      <c r="J118" s="208"/>
      <c r="K118" s="122"/>
      <c r="L118" s="15"/>
      <c r="M118" s="121"/>
      <c r="N118" s="87"/>
      <c r="O118" s="123" t="str">
        <f>Texte!A252</f>
        <v>Summe der Beiträge</v>
      </c>
      <c r="P118" s="15"/>
      <c r="Q118" s="48"/>
      <c r="R118" s="2"/>
    </row>
    <row r="119" spans="1:19" ht="17.100000000000001" customHeight="1" x14ac:dyDescent="0.25">
      <c r="B119" s="111"/>
      <c r="C119" s="414"/>
      <c r="D119" s="208"/>
      <c r="E119" s="208"/>
      <c r="F119" s="208"/>
      <c r="G119" s="208"/>
      <c r="H119" s="208"/>
      <c r="I119" s="208"/>
      <c r="J119" s="208"/>
      <c r="K119" s="110"/>
      <c r="L119" s="15"/>
      <c r="M119" s="41"/>
      <c r="N119" s="20"/>
      <c r="O119" s="44"/>
      <c r="P119" s="15" t="s">
        <v>138</v>
      </c>
      <c r="Q119" s="46">
        <f>SUM(O113:O116)</f>
        <v>0</v>
      </c>
      <c r="R119" s="2"/>
    </row>
    <row r="120" spans="1:19" ht="18" customHeight="1" x14ac:dyDescent="0.25">
      <c r="B120" s="111"/>
      <c r="C120" s="415" t="str">
        <f>Texte!A231</f>
        <v>**Brut- und Konsumeier produzierende Hennen und Hähne, Junghennen, Junghähne und Küken zur Eierproduktion, Mastpoulets und Truten</v>
      </c>
      <c r="D120" s="297"/>
      <c r="E120" s="297"/>
      <c r="F120" s="297"/>
      <c r="G120" s="297"/>
      <c r="H120" s="297"/>
      <c r="I120" s="297"/>
      <c r="J120" s="297"/>
      <c r="K120" s="110"/>
      <c r="L120" s="15"/>
      <c r="M120" s="41"/>
      <c r="N120" s="20"/>
      <c r="O120" s="44"/>
      <c r="P120" s="15"/>
      <c r="Q120" s="48"/>
      <c r="R120" s="2"/>
    </row>
    <row r="121" spans="1:19" s="10" customFormat="1" ht="17.100000000000001" customHeight="1" x14ac:dyDescent="0.25">
      <c r="A121"/>
      <c r="B121" s="111"/>
      <c r="C121" s="197"/>
      <c r="D121" s="197"/>
      <c r="E121" s="197"/>
      <c r="F121" s="197"/>
      <c r="G121" s="197"/>
      <c r="H121" s="197"/>
      <c r="I121" s="197"/>
      <c r="J121" s="197"/>
      <c r="K121" s="110"/>
      <c r="L121" s="15"/>
      <c r="M121" s="41"/>
      <c r="N121" s="20"/>
      <c r="O121" s="44"/>
      <c r="P121" s="15"/>
      <c r="Q121" s="48"/>
      <c r="R121" s="2"/>
      <c r="S121"/>
    </row>
    <row r="122" spans="1:19" s="10" customFormat="1" ht="17.100000000000001" customHeight="1" x14ac:dyDescent="0.3">
      <c r="B122" s="8" t="str">
        <f>Texte!A167</f>
        <v>Regelmässiger Auslauf im Freien (RAUS)</v>
      </c>
      <c r="C122" s="15"/>
      <c r="D122" s="15"/>
      <c r="E122" s="15"/>
      <c r="F122" s="15" t="s">
        <v>479</v>
      </c>
      <c r="G122" s="15"/>
      <c r="H122" s="15"/>
      <c r="I122" s="15"/>
      <c r="J122" s="15"/>
      <c r="K122" s="15"/>
      <c r="L122" s="15"/>
      <c r="M122" s="110"/>
      <c r="N122" s="20"/>
      <c r="O122" s="15"/>
      <c r="P122" s="15"/>
      <c r="Q122" s="59"/>
    </row>
    <row r="123" spans="1:19" s="14" customFormat="1" ht="16.95" customHeight="1" x14ac:dyDescent="0.25">
      <c r="B123" s="203"/>
      <c r="C123" s="441" t="str">
        <f>Texte!A520</f>
        <v>Rindergattung und Wasserbüffel</v>
      </c>
      <c r="D123" s="441"/>
      <c r="E123" s="441"/>
      <c r="F123" s="441"/>
      <c r="G123" s="441"/>
      <c r="H123" s="441"/>
      <c r="I123" s="441"/>
      <c r="J123" s="441"/>
      <c r="K123" s="422"/>
      <c r="L123" s="162"/>
      <c r="M123" s="191"/>
      <c r="N123" s="162"/>
      <c r="O123" s="260"/>
      <c r="P123" s="82"/>
      <c r="Q123" s="205"/>
    </row>
    <row r="124" spans="1:19" s="14" customFormat="1" ht="16.95" customHeight="1" x14ac:dyDescent="0.25">
      <c r="B124" s="203"/>
      <c r="C124" s="420"/>
      <c r="D124" s="208" t="str">
        <f>Texte!A511</f>
        <v>Milchkühe</v>
      </c>
      <c r="E124" s="420"/>
      <c r="F124" s="420"/>
      <c r="G124" s="420"/>
      <c r="H124" s="420"/>
      <c r="I124" s="420"/>
      <c r="J124" s="297"/>
      <c r="K124" s="161">
        <v>190</v>
      </c>
      <c r="L124" s="162" t="s">
        <v>137</v>
      </c>
      <c r="M124" s="163"/>
      <c r="N124" s="162" t="s">
        <v>138</v>
      </c>
      <c r="O124" s="225">
        <f t="shared" ref="O124:O132" si="3">IF(O144=0,K124*M124,0)</f>
        <v>0</v>
      </c>
      <c r="P124" s="82"/>
      <c r="Q124" s="205"/>
    </row>
    <row r="125" spans="1:19" s="14" customFormat="1" ht="16.95" customHeight="1" x14ac:dyDescent="0.25">
      <c r="B125" s="203"/>
      <c r="C125" s="297"/>
      <c r="D125" s="208" t="str">
        <f>Texte!A512</f>
        <v>andere Kühe</v>
      </c>
      <c r="E125" s="297"/>
      <c r="F125" s="297"/>
      <c r="G125" s="297"/>
      <c r="H125" s="297"/>
      <c r="I125" s="297"/>
      <c r="J125" s="297"/>
      <c r="K125" s="161">
        <v>190</v>
      </c>
      <c r="L125" s="162" t="s">
        <v>137</v>
      </c>
      <c r="M125" s="163"/>
      <c r="N125" s="162" t="s">
        <v>138</v>
      </c>
      <c r="O125" s="225">
        <f t="shared" si="3"/>
        <v>0</v>
      </c>
      <c r="P125" s="82"/>
      <c r="Q125" s="205"/>
    </row>
    <row r="126" spans="1:19" s="14" customFormat="1" ht="16.95" customHeight="1" x14ac:dyDescent="0.25">
      <c r="B126" s="203"/>
      <c r="C126" s="297"/>
      <c r="D126" s="208" t="str">
        <f>Texte!A513</f>
        <v>weibliche Tiere, über 365 Tage alt, bis zur ersten Abkalbung</v>
      </c>
      <c r="E126" s="297"/>
      <c r="F126" s="297"/>
      <c r="G126" s="297"/>
      <c r="H126" s="297"/>
      <c r="I126" s="297"/>
      <c r="J126" s="297"/>
      <c r="K126" s="161">
        <v>190</v>
      </c>
      <c r="L126" s="162" t="s">
        <v>137</v>
      </c>
      <c r="M126" s="163"/>
      <c r="N126" s="162" t="s">
        <v>138</v>
      </c>
      <c r="O126" s="225">
        <f t="shared" si="3"/>
        <v>0</v>
      </c>
      <c r="P126" s="82"/>
      <c r="Q126" s="205"/>
    </row>
    <row r="127" spans="1:19" s="14" customFormat="1" ht="16.95" customHeight="1" x14ac:dyDescent="0.25">
      <c r="B127" s="203"/>
      <c r="C127" s="297"/>
      <c r="D127" s="208" t="str">
        <f>Texte!A514</f>
        <v>weibliche Tiere, über 160–365 Tage alt</v>
      </c>
      <c r="E127" s="297"/>
      <c r="F127" s="297"/>
      <c r="G127" s="297"/>
      <c r="H127" s="297"/>
      <c r="I127" s="297"/>
      <c r="J127" s="297"/>
      <c r="K127" s="161">
        <v>190</v>
      </c>
      <c r="L127" s="162" t="s">
        <v>137</v>
      </c>
      <c r="M127" s="163"/>
      <c r="N127" s="162" t="s">
        <v>138</v>
      </c>
      <c r="O127" s="225">
        <f t="shared" si="3"/>
        <v>0</v>
      </c>
      <c r="P127" s="82"/>
      <c r="Q127" s="205"/>
    </row>
    <row r="128" spans="1:19" s="14" customFormat="1" ht="16.95" customHeight="1" x14ac:dyDescent="0.25">
      <c r="B128" s="203"/>
      <c r="C128" s="297"/>
      <c r="D128" s="208" t="str">
        <f>Texte!A515</f>
        <v>weibliche Tiere, bis 160 Tage alt</v>
      </c>
      <c r="E128" s="297"/>
      <c r="F128" s="297"/>
      <c r="G128" s="297"/>
      <c r="H128" s="297"/>
      <c r="I128" s="297"/>
      <c r="J128" s="297"/>
      <c r="K128" s="161">
        <v>370</v>
      </c>
      <c r="L128" s="162" t="s">
        <v>137</v>
      </c>
      <c r="M128" s="163"/>
      <c r="N128" s="162" t="s">
        <v>138</v>
      </c>
      <c r="O128" s="225">
        <f t="shared" si="3"/>
        <v>0</v>
      </c>
      <c r="P128" s="82"/>
      <c r="Q128" s="205"/>
    </row>
    <row r="129" spans="2:20" s="14" customFormat="1" ht="16.95" customHeight="1" x14ac:dyDescent="0.25">
      <c r="B129" s="203"/>
      <c r="C129" s="297"/>
      <c r="D129" s="208" t="str">
        <f>Texte!A516</f>
        <v>männliche Tiere, über 730 Tage alt</v>
      </c>
      <c r="E129" s="297"/>
      <c r="F129" s="297"/>
      <c r="G129" s="297"/>
      <c r="H129" s="297"/>
      <c r="I129" s="297"/>
      <c r="J129" s="297"/>
      <c r="K129" s="161">
        <v>190</v>
      </c>
      <c r="L129" s="162" t="s">
        <v>137</v>
      </c>
      <c r="M129" s="163"/>
      <c r="N129" s="162" t="s">
        <v>138</v>
      </c>
      <c r="O129" s="225">
        <f t="shared" si="3"/>
        <v>0</v>
      </c>
      <c r="P129" s="82"/>
      <c r="Q129" s="205"/>
    </row>
    <row r="130" spans="2:20" s="14" customFormat="1" ht="16.95" customHeight="1" x14ac:dyDescent="0.25">
      <c r="B130" s="203"/>
      <c r="C130" s="297"/>
      <c r="D130" s="208" t="str">
        <f>Texte!A517</f>
        <v>männliche Tiere, über 365–730 Tage alt</v>
      </c>
      <c r="E130" s="297"/>
      <c r="F130" s="297"/>
      <c r="G130" s="297"/>
      <c r="H130" s="297"/>
      <c r="I130" s="297"/>
      <c r="J130" s="297"/>
      <c r="K130" s="161">
        <v>190</v>
      </c>
      <c r="L130" s="162" t="s">
        <v>137</v>
      </c>
      <c r="M130" s="163"/>
      <c r="N130" s="162" t="s">
        <v>138</v>
      </c>
      <c r="O130" s="225">
        <f t="shared" si="3"/>
        <v>0</v>
      </c>
      <c r="P130" s="82"/>
      <c r="Q130" s="205"/>
    </row>
    <row r="131" spans="2:20" s="14" customFormat="1" ht="16.95" customHeight="1" x14ac:dyDescent="0.25">
      <c r="B131" s="203"/>
      <c r="C131" s="297"/>
      <c r="D131" s="208" t="str">
        <f>Texte!A518</f>
        <v>männliche Tiere, über 160–365 Tage alt</v>
      </c>
      <c r="E131" s="297"/>
      <c r="F131" s="297"/>
      <c r="G131" s="297"/>
      <c r="H131" s="297"/>
      <c r="I131" s="297"/>
      <c r="J131" s="297"/>
      <c r="K131" s="161">
        <v>190</v>
      </c>
      <c r="L131" s="162" t="s">
        <v>137</v>
      </c>
      <c r="M131" s="163"/>
      <c r="N131" s="162" t="s">
        <v>138</v>
      </c>
      <c r="O131" s="225">
        <f t="shared" si="3"/>
        <v>0</v>
      </c>
      <c r="P131" s="82"/>
      <c r="Q131" s="205"/>
    </row>
    <row r="132" spans="2:20" s="14" customFormat="1" ht="16.95" customHeight="1" x14ac:dyDescent="0.25">
      <c r="B132" s="318"/>
      <c r="C132" s="82"/>
      <c r="D132" s="208" t="str">
        <f>Texte!A519</f>
        <v>männliche Tiere, bis 160 Tage alt</v>
      </c>
      <c r="E132" s="82"/>
      <c r="F132" s="82"/>
      <c r="G132" s="82"/>
      <c r="H132" s="82"/>
      <c r="I132" s="82"/>
      <c r="J132" s="82"/>
      <c r="K132" s="161">
        <v>370</v>
      </c>
      <c r="L132" s="162" t="s">
        <v>137</v>
      </c>
      <c r="M132" s="163"/>
      <c r="N132" s="162" t="s">
        <v>138</v>
      </c>
      <c r="O132" s="225">
        <f t="shared" si="3"/>
        <v>0</v>
      </c>
      <c r="P132" s="82"/>
      <c r="Q132" s="205"/>
    </row>
    <row r="133" spans="2:20" s="14" customFormat="1" ht="16.95" customHeight="1" x14ac:dyDescent="0.25">
      <c r="B133" s="318"/>
      <c r="C133" s="82" t="str">
        <f>Texte!A72</f>
        <v>Tiere der Pferdegattung, Ziegen und Schafe über 1 jährig</v>
      </c>
      <c r="D133" s="82"/>
      <c r="E133" s="82"/>
      <c r="F133" s="82"/>
      <c r="G133" s="82"/>
      <c r="H133" s="82"/>
      <c r="I133" s="82"/>
      <c r="J133" s="82"/>
      <c r="K133" s="161">
        <v>190</v>
      </c>
      <c r="L133" s="162" t="s">
        <v>137</v>
      </c>
      <c r="M133" s="163"/>
      <c r="N133" s="162" t="s">
        <v>138</v>
      </c>
      <c r="O133" s="225">
        <f t="shared" ref="O133" si="4">K133*M133</f>
        <v>0</v>
      </c>
      <c r="P133" s="82"/>
      <c r="Q133" s="205"/>
    </row>
    <row r="134" spans="2:20" s="14" customFormat="1" ht="16.95" customHeight="1" x14ac:dyDescent="0.25">
      <c r="B134" s="203"/>
      <c r="C134" s="82" t="str">
        <f>Texte!A284</f>
        <v>nicht säugende Zuchtsauen</v>
      </c>
      <c r="D134" s="82"/>
      <c r="E134" s="82"/>
      <c r="F134" s="82"/>
      <c r="G134" s="82"/>
      <c r="H134" s="82"/>
      <c r="I134" s="82"/>
      <c r="J134" s="82"/>
      <c r="K134" s="161">
        <v>370</v>
      </c>
      <c r="L134" s="162" t="s">
        <v>137</v>
      </c>
      <c r="M134" s="163"/>
      <c r="N134" s="162" t="s">
        <v>138</v>
      </c>
      <c r="O134" s="225">
        <f t="shared" ref="O134:O137" si="5">K134*M134</f>
        <v>0</v>
      </c>
      <c r="P134" s="82"/>
      <c r="Q134" s="205"/>
    </row>
    <row r="135" spans="2:20" s="14" customFormat="1" ht="16.95" customHeight="1" x14ac:dyDescent="0.25">
      <c r="B135" s="203"/>
      <c r="C135" s="82" t="str">
        <f>Texte!A225</f>
        <v>übrige Schweine ohne Saugferkel</v>
      </c>
      <c r="D135" s="82"/>
      <c r="E135" s="82"/>
      <c r="F135" s="82"/>
      <c r="G135" s="82"/>
      <c r="H135" s="82"/>
      <c r="I135" s="82"/>
      <c r="J135" s="82"/>
      <c r="K135" s="161">
        <v>165</v>
      </c>
      <c r="L135" s="162" t="s">
        <v>137</v>
      </c>
      <c r="M135" s="163"/>
      <c r="N135" s="162" t="s">
        <v>138</v>
      </c>
      <c r="O135" s="225">
        <f t="shared" si="5"/>
        <v>0</v>
      </c>
      <c r="P135" s="82"/>
      <c r="Q135" s="205"/>
    </row>
    <row r="136" spans="2:20" s="14" customFormat="1" ht="16.95" customHeight="1" x14ac:dyDescent="0.25">
      <c r="B136" s="203"/>
      <c r="C136" s="82" t="str">
        <f>Texte!A230</f>
        <v>Geflügel**</v>
      </c>
      <c r="D136" s="82"/>
      <c r="E136" s="82"/>
      <c r="F136" s="82"/>
      <c r="G136" s="82"/>
      <c r="H136" s="82"/>
      <c r="I136" s="82"/>
      <c r="J136" s="82"/>
      <c r="K136" s="161">
        <v>290</v>
      </c>
      <c r="L136" s="162" t="s">
        <v>137</v>
      </c>
      <c r="M136" s="163"/>
      <c r="N136" s="162" t="s">
        <v>138</v>
      </c>
      <c r="O136" s="225">
        <f t="shared" si="5"/>
        <v>0</v>
      </c>
      <c r="P136" s="82"/>
      <c r="Q136" s="205"/>
    </row>
    <row r="137" spans="2:20" s="14" customFormat="1" ht="16.95" customHeight="1" x14ac:dyDescent="0.25">
      <c r="B137" s="203"/>
      <c r="C137" s="82" t="str">
        <f>Texte!A484</f>
        <v>Hirsche und Bisons</v>
      </c>
      <c r="D137" s="82"/>
      <c r="E137" s="82"/>
      <c r="F137" s="82"/>
      <c r="G137" s="82"/>
      <c r="H137" s="82"/>
      <c r="I137" s="82"/>
      <c r="J137" s="82"/>
      <c r="K137" s="161">
        <v>80</v>
      </c>
      <c r="L137" s="162" t="s">
        <v>137</v>
      </c>
      <c r="M137" s="163"/>
      <c r="N137" s="162" t="s">
        <v>138</v>
      </c>
      <c r="O137" s="225">
        <f t="shared" si="5"/>
        <v>0</v>
      </c>
      <c r="P137" s="82"/>
      <c r="Q137" s="205"/>
    </row>
    <row r="138" spans="2:20" ht="6" customHeight="1" x14ac:dyDescent="0.25">
      <c r="B138" s="11"/>
      <c r="C138" s="29"/>
      <c r="D138" s="29"/>
      <c r="E138" s="15"/>
      <c r="F138" s="15"/>
      <c r="G138" s="15"/>
      <c r="H138" s="10"/>
      <c r="I138" s="36"/>
      <c r="J138" s="15"/>
      <c r="K138" s="41"/>
      <c r="L138" s="20"/>
      <c r="M138" s="43"/>
      <c r="N138" s="20"/>
      <c r="O138" s="43"/>
      <c r="P138" s="15"/>
      <c r="Q138" s="48"/>
      <c r="R138" s="2"/>
      <c r="S138" s="14"/>
    </row>
    <row r="139" spans="2:20" ht="17.100000000000001" customHeight="1" x14ac:dyDescent="0.25">
      <c r="B139" s="11"/>
      <c r="C139" s="410" t="str">
        <f>Texte!A150</f>
        <v>*Kein RAUS-Beitrag wird ausgerichtet für Tierkategorien, für die bereits der Weidebeitrag ausgerichtet wird</v>
      </c>
      <c r="D139" s="411"/>
      <c r="E139" s="412"/>
      <c r="F139" s="412"/>
      <c r="G139" s="412"/>
      <c r="H139" s="412"/>
      <c r="I139" s="413"/>
      <c r="J139" s="412"/>
      <c r="K139" s="41"/>
      <c r="L139" s="20"/>
      <c r="M139" s="43"/>
      <c r="N139" s="20"/>
      <c r="O139" s="43"/>
      <c r="P139" s="15"/>
      <c r="Q139" s="48"/>
      <c r="R139" s="2"/>
      <c r="S139" s="14"/>
    </row>
    <row r="140" spans="2:20" ht="17.100000000000001" customHeight="1" x14ac:dyDescent="0.25">
      <c r="B140" s="11"/>
      <c r="C140" s="490" t="str">
        <f>Texte!A231</f>
        <v>**Brut- und Konsumeier produzierende Hennen und Hähne, Junghennen, Junghähne und Küken zur Eierproduktion, Mastpoulets und Truten</v>
      </c>
      <c r="D140" s="490"/>
      <c r="E140" s="490"/>
      <c r="F140" s="490"/>
      <c r="G140" s="490"/>
      <c r="H140" s="490"/>
      <c r="I140" s="490"/>
      <c r="J140" s="490"/>
      <c r="K140" s="122"/>
      <c r="L140" s="15"/>
      <c r="M140" s="121"/>
      <c r="N140" s="87"/>
      <c r="O140" s="123" t="str">
        <f>Texte!A252</f>
        <v>Summe der Beiträge</v>
      </c>
      <c r="P140" s="15"/>
      <c r="Q140" s="48"/>
      <c r="R140" s="2"/>
    </row>
    <row r="141" spans="2:20" ht="17.100000000000001" customHeight="1" x14ac:dyDescent="0.25">
      <c r="B141" s="111"/>
      <c r="C141" s="490"/>
      <c r="D141" s="490"/>
      <c r="E141" s="490"/>
      <c r="F141" s="490"/>
      <c r="G141" s="490"/>
      <c r="H141" s="490"/>
      <c r="I141" s="490"/>
      <c r="J141" s="490"/>
      <c r="K141" s="110"/>
      <c r="L141" s="15"/>
      <c r="M141" s="41"/>
      <c r="N141" s="20"/>
      <c r="O141" s="41"/>
      <c r="P141" s="15" t="s">
        <v>138</v>
      </c>
      <c r="Q141" s="46">
        <f>SUM(O123:O137)</f>
        <v>0</v>
      </c>
      <c r="R141" s="2"/>
      <c r="T141" s="2"/>
    </row>
    <row r="142" spans="2:20" ht="17.100000000000001" customHeight="1" x14ac:dyDescent="0.25">
      <c r="B142" s="111"/>
      <c r="C142" s="297"/>
      <c r="D142" s="297"/>
      <c r="E142" s="297"/>
      <c r="F142" s="297"/>
      <c r="G142" s="297"/>
      <c r="H142" s="297"/>
      <c r="I142" s="297"/>
      <c r="J142" s="297"/>
      <c r="K142" s="110"/>
      <c r="L142" s="15"/>
      <c r="M142" s="41"/>
      <c r="N142" s="20"/>
      <c r="O142" s="41"/>
      <c r="P142" s="15"/>
      <c r="Q142" s="48"/>
      <c r="R142" s="2"/>
      <c r="T142" s="2"/>
    </row>
    <row r="143" spans="2:20" ht="17.100000000000001" customHeight="1" x14ac:dyDescent="0.3">
      <c r="B143" s="8" t="str">
        <f>Texte!A147</f>
        <v>Weidebeitrag</v>
      </c>
      <c r="C143" s="297"/>
      <c r="D143" s="297"/>
      <c r="E143" s="297"/>
      <c r="F143" s="297" t="s">
        <v>479</v>
      </c>
      <c r="G143" s="297"/>
      <c r="H143" s="297"/>
      <c r="I143" s="297"/>
      <c r="J143" s="297"/>
      <c r="K143" s="110"/>
      <c r="L143" s="15"/>
      <c r="M143" s="41"/>
      <c r="N143" s="20"/>
      <c r="O143" s="41"/>
      <c r="P143" s="15"/>
      <c r="Q143" s="48"/>
      <c r="R143" s="2"/>
      <c r="T143" s="2"/>
    </row>
    <row r="144" spans="2:20" ht="17.100000000000001" customHeight="1" x14ac:dyDescent="0.25">
      <c r="B144" s="111"/>
      <c r="C144" s="456" t="str">
        <f>Texte!A511</f>
        <v>Milchkühe</v>
      </c>
      <c r="D144" s="456"/>
      <c r="E144" s="456"/>
      <c r="F144" s="456"/>
      <c r="G144" s="456"/>
      <c r="H144" s="456"/>
      <c r="I144" s="456"/>
      <c r="J144" s="456"/>
      <c r="K144" s="161">
        <v>350</v>
      </c>
      <c r="L144" s="162" t="s">
        <v>137</v>
      </c>
      <c r="M144" s="163"/>
      <c r="N144" s="162" t="s">
        <v>138</v>
      </c>
      <c r="O144" s="225">
        <f>M144*K144</f>
        <v>0</v>
      </c>
      <c r="P144" s="15"/>
      <c r="Q144" s="48"/>
      <c r="R144" s="2"/>
      <c r="T144" s="2"/>
    </row>
    <row r="145" spans="2:20" ht="17.100000000000001" customHeight="1" x14ac:dyDescent="0.25">
      <c r="B145" s="111"/>
      <c r="C145" s="456" t="str">
        <f>Texte!A512</f>
        <v>andere Kühe</v>
      </c>
      <c r="D145" s="456"/>
      <c r="E145" s="456"/>
      <c r="F145" s="456"/>
      <c r="G145" s="456"/>
      <c r="H145" s="456"/>
      <c r="I145" s="456"/>
      <c r="J145" s="456"/>
      <c r="K145" s="161">
        <v>350</v>
      </c>
      <c r="L145" s="162" t="s">
        <v>137</v>
      </c>
      <c r="M145" s="163"/>
      <c r="N145" s="162" t="s">
        <v>138</v>
      </c>
      <c r="O145" s="225">
        <f t="shared" ref="O145:O151" si="6">M145*K145</f>
        <v>0</v>
      </c>
      <c r="P145" s="15"/>
      <c r="Q145" s="48"/>
      <c r="R145" s="2"/>
      <c r="T145" s="2"/>
    </row>
    <row r="146" spans="2:20" ht="17.100000000000001" customHeight="1" x14ac:dyDescent="0.25">
      <c r="B146" s="111"/>
      <c r="C146" s="456" t="str">
        <f>Texte!A513</f>
        <v>weibliche Tiere, über 365 Tage alt, bis zur ersten Abkalbung</v>
      </c>
      <c r="D146" s="456"/>
      <c r="E146" s="456"/>
      <c r="F146" s="456"/>
      <c r="G146" s="456"/>
      <c r="H146" s="456"/>
      <c r="I146" s="456"/>
      <c r="J146" s="456"/>
      <c r="K146" s="161">
        <v>350</v>
      </c>
      <c r="L146" s="162" t="s">
        <v>137</v>
      </c>
      <c r="M146" s="163"/>
      <c r="N146" s="162" t="s">
        <v>138</v>
      </c>
      <c r="O146" s="225">
        <f t="shared" si="6"/>
        <v>0</v>
      </c>
      <c r="P146" s="15"/>
      <c r="Q146" s="48"/>
      <c r="R146" s="2"/>
      <c r="T146" s="2"/>
    </row>
    <row r="147" spans="2:20" ht="17.100000000000001" customHeight="1" x14ac:dyDescent="0.25">
      <c r="B147" s="111"/>
      <c r="C147" s="456" t="str">
        <f>Texte!A514</f>
        <v>weibliche Tiere, über 160–365 Tage alt</v>
      </c>
      <c r="D147" s="456"/>
      <c r="E147" s="456"/>
      <c r="F147" s="456"/>
      <c r="G147" s="456"/>
      <c r="H147" s="456"/>
      <c r="I147" s="456"/>
      <c r="J147" s="456"/>
      <c r="K147" s="161">
        <v>350</v>
      </c>
      <c r="L147" s="162" t="s">
        <v>137</v>
      </c>
      <c r="M147" s="163"/>
      <c r="N147" s="162" t="s">
        <v>138</v>
      </c>
      <c r="O147" s="225">
        <f t="shared" si="6"/>
        <v>0</v>
      </c>
      <c r="P147" s="15"/>
      <c r="Q147" s="48"/>
      <c r="R147" s="2"/>
      <c r="T147" s="2"/>
    </row>
    <row r="148" spans="2:20" ht="17.100000000000001" customHeight="1" x14ac:dyDescent="0.25">
      <c r="B148" s="111"/>
      <c r="C148" s="456" t="str">
        <f>Texte!A515</f>
        <v>weibliche Tiere, bis 160 Tage alt</v>
      </c>
      <c r="D148" s="456"/>
      <c r="E148" s="456"/>
      <c r="F148" s="456"/>
      <c r="G148" s="456"/>
      <c r="H148" s="456"/>
      <c r="I148" s="456"/>
      <c r="J148" s="456"/>
      <c r="K148" s="161">
        <v>530</v>
      </c>
      <c r="L148" s="162" t="s">
        <v>137</v>
      </c>
      <c r="M148" s="163"/>
      <c r="N148" s="162" t="s">
        <v>138</v>
      </c>
      <c r="O148" s="225">
        <f t="shared" si="6"/>
        <v>0</v>
      </c>
      <c r="P148" s="15"/>
      <c r="Q148" s="48"/>
      <c r="R148" s="2"/>
      <c r="T148" s="2"/>
    </row>
    <row r="149" spans="2:20" ht="17.100000000000001" customHeight="1" x14ac:dyDescent="0.25">
      <c r="B149" s="111"/>
      <c r="C149" s="456" t="str">
        <f>Texte!A516</f>
        <v>männliche Tiere, über 730 Tage alt</v>
      </c>
      <c r="D149" s="456"/>
      <c r="E149" s="456"/>
      <c r="F149" s="456"/>
      <c r="G149" s="456"/>
      <c r="H149" s="456"/>
      <c r="I149" s="456"/>
      <c r="J149" s="456"/>
      <c r="K149" s="161">
        <v>350</v>
      </c>
      <c r="L149" s="162" t="s">
        <v>137</v>
      </c>
      <c r="M149" s="163"/>
      <c r="N149" s="162" t="s">
        <v>138</v>
      </c>
      <c r="O149" s="225">
        <f t="shared" si="6"/>
        <v>0</v>
      </c>
      <c r="P149" s="15"/>
      <c r="Q149" s="48"/>
      <c r="R149" s="2"/>
      <c r="T149" s="2"/>
    </row>
    <row r="150" spans="2:20" ht="17.100000000000001" customHeight="1" x14ac:dyDescent="0.25">
      <c r="B150" s="111"/>
      <c r="C150" s="456" t="str">
        <f>Texte!A517</f>
        <v>männliche Tiere, über 365–730 Tage alt</v>
      </c>
      <c r="D150" s="456"/>
      <c r="E150" s="456"/>
      <c r="F150" s="456"/>
      <c r="G150" s="456"/>
      <c r="H150" s="456"/>
      <c r="I150" s="456"/>
      <c r="J150" s="456"/>
      <c r="K150" s="161">
        <v>350</v>
      </c>
      <c r="L150" s="162" t="s">
        <v>137</v>
      </c>
      <c r="M150" s="163"/>
      <c r="N150" s="162" t="s">
        <v>138</v>
      </c>
      <c r="O150" s="225">
        <f t="shared" si="6"/>
        <v>0</v>
      </c>
      <c r="P150" s="15"/>
      <c r="Q150" s="48"/>
      <c r="R150" s="2"/>
      <c r="T150" s="2"/>
    </row>
    <row r="151" spans="2:20" ht="17.100000000000001" customHeight="1" x14ac:dyDescent="0.25">
      <c r="B151" s="111"/>
      <c r="C151" s="456" t="str">
        <f>Texte!A518</f>
        <v>männliche Tiere, über 160–365 Tage alt</v>
      </c>
      <c r="D151" s="456"/>
      <c r="E151" s="456"/>
      <c r="F151" s="456"/>
      <c r="G151" s="456"/>
      <c r="H151" s="456"/>
      <c r="I151" s="456"/>
      <c r="J151" s="456"/>
      <c r="K151" s="161">
        <v>350</v>
      </c>
      <c r="L151" s="162" t="s">
        <v>137</v>
      </c>
      <c r="M151" s="163"/>
      <c r="N151" s="162" t="s">
        <v>138</v>
      </c>
      <c r="O151" s="225">
        <f t="shared" si="6"/>
        <v>0</v>
      </c>
      <c r="P151" s="15"/>
      <c r="Q151" s="48"/>
      <c r="R151" s="2"/>
      <c r="T151" s="2"/>
    </row>
    <row r="152" spans="2:20" ht="17.100000000000001" customHeight="1" x14ac:dyDescent="0.25">
      <c r="B152" s="111"/>
      <c r="C152" s="456" t="str">
        <f>Texte!A519</f>
        <v>männliche Tiere, bis 160 Tage alt</v>
      </c>
      <c r="D152" s="456"/>
      <c r="E152" s="456"/>
      <c r="F152" s="456"/>
      <c r="G152" s="456"/>
      <c r="H152" s="456"/>
      <c r="I152" s="456"/>
      <c r="J152" s="456"/>
      <c r="K152" s="35">
        <v>530</v>
      </c>
      <c r="L152" s="20" t="s">
        <v>137</v>
      </c>
      <c r="M152" s="163"/>
      <c r="N152" s="20" t="s">
        <v>138</v>
      </c>
      <c r="O152" s="225">
        <f>M152*K152</f>
        <v>0</v>
      </c>
      <c r="P152" s="15"/>
      <c r="Q152" s="48"/>
      <c r="R152" s="2"/>
      <c r="T152" s="2"/>
    </row>
    <row r="153" spans="2:20" ht="17.25" customHeight="1" x14ac:dyDescent="0.25">
      <c r="B153" s="111"/>
      <c r="C153" s="489" t="str">
        <f>Texte!A149</f>
        <v>*Der Weidebeitrag wird nur ausgerichtet, wenn allen Tieren der Rindergattung und Wasserbüffel mindestens Auslauf nach RAUS-Vorgaben gewährt wird</v>
      </c>
      <c r="D153" s="489"/>
      <c r="E153" s="489"/>
      <c r="F153" s="489"/>
      <c r="G153" s="489"/>
      <c r="H153" s="489"/>
      <c r="I153" s="489"/>
      <c r="J153" s="15"/>
      <c r="K153" s="41"/>
      <c r="L153" s="20"/>
      <c r="M153" s="43"/>
      <c r="N153" s="20"/>
      <c r="O153" s="43"/>
      <c r="P153" s="15"/>
      <c r="Q153" s="48"/>
      <c r="R153" s="2"/>
      <c r="T153" s="2"/>
    </row>
    <row r="154" spans="2:20" ht="17.25" customHeight="1" x14ac:dyDescent="0.25">
      <c r="B154" s="111"/>
      <c r="C154" s="489"/>
      <c r="D154" s="489"/>
      <c r="E154" s="489"/>
      <c r="F154" s="489"/>
      <c r="G154" s="489"/>
      <c r="H154" s="489"/>
      <c r="I154" s="489"/>
      <c r="J154" s="168"/>
      <c r="K154" s="122"/>
      <c r="L154" s="15"/>
      <c r="M154" s="121"/>
      <c r="N154" s="87"/>
      <c r="O154" s="123" t="str">
        <f>Texte!A252</f>
        <v>Summe der Beiträge</v>
      </c>
      <c r="P154" s="15"/>
      <c r="Q154" s="48"/>
      <c r="R154" s="2"/>
      <c r="T154" s="2"/>
    </row>
    <row r="155" spans="2:20" ht="17.100000000000001" customHeight="1" x14ac:dyDescent="0.25">
      <c r="B155" s="111"/>
      <c r="C155" s="168"/>
      <c r="D155" s="168"/>
      <c r="E155" s="168"/>
      <c r="F155" s="168"/>
      <c r="G155" s="168"/>
      <c r="H155" s="168"/>
      <c r="I155" s="168"/>
      <c r="J155" s="168"/>
      <c r="K155" s="110"/>
      <c r="L155" s="15"/>
      <c r="M155" s="41"/>
      <c r="N155" s="20"/>
      <c r="O155" s="41"/>
      <c r="P155" s="15" t="s">
        <v>138</v>
      </c>
      <c r="Q155" s="46">
        <f>SUM(O144:O152)</f>
        <v>0</v>
      </c>
      <c r="R155" s="2"/>
      <c r="T155" s="2"/>
    </row>
    <row r="156" spans="2:20" ht="17.100000000000001" customHeight="1" x14ac:dyDescent="0.25">
      <c r="B156" s="111"/>
      <c r="C156" s="297"/>
      <c r="D156" s="297"/>
      <c r="E156" s="297"/>
      <c r="F156" s="297"/>
      <c r="G156" s="297"/>
      <c r="H156" s="297"/>
      <c r="I156" s="297"/>
      <c r="J156" s="297"/>
      <c r="K156" s="110"/>
      <c r="L156" s="15"/>
      <c r="M156" s="41"/>
      <c r="N156" s="20"/>
      <c r="O156" s="41"/>
      <c r="P156" s="15"/>
      <c r="Q156" s="48"/>
      <c r="R156" s="2"/>
      <c r="T156" s="2"/>
    </row>
    <row r="157" spans="2:20" ht="17.100000000000001" customHeight="1" x14ac:dyDescent="0.3">
      <c r="B157" s="399" t="str">
        <f>Texte!A153</f>
        <v>Längere Nutzungsdauer von Kühen</v>
      </c>
      <c r="C157" s="405"/>
      <c r="D157" s="405"/>
      <c r="E157" s="405"/>
      <c r="F157" s="405"/>
      <c r="G157" s="405"/>
      <c r="H157" s="405"/>
      <c r="I157" s="406"/>
      <c r="J157" s="405"/>
      <c r="K157" s="394"/>
      <c r="L157" s="395"/>
      <c r="M157" s="394"/>
      <c r="N157" s="393"/>
      <c r="O157" s="394"/>
      <c r="P157" s="395"/>
      <c r="Q157" s="396"/>
      <c r="R157" s="2"/>
      <c r="T157" s="2"/>
    </row>
    <row r="158" spans="2:20" ht="30" customHeight="1" x14ac:dyDescent="0.3">
      <c r="B158" s="8"/>
      <c r="C158" s="297"/>
      <c r="D158" s="297"/>
      <c r="E158" s="297"/>
      <c r="F158" s="297"/>
      <c r="G158" s="297"/>
      <c r="H158" s="456" t="str">
        <f>Texte!A156</f>
        <v>durchschnittlichen Anzahl Abkalbungen</v>
      </c>
      <c r="I158" s="456"/>
      <c r="J158" s="276" t="s">
        <v>479</v>
      </c>
      <c r="K158" s="41" t="str">
        <f>Texte!A190</f>
        <v>Betrag (Fr.)</v>
      </c>
      <c r="L158" s="15" t="s">
        <v>1158</v>
      </c>
      <c r="M158" s="41" t="str">
        <f>Texte!A503</f>
        <v>GVE Kühe</v>
      </c>
      <c r="N158" s="20"/>
      <c r="O158" s="41" t="str">
        <f>Texte!A253</f>
        <v>Zwischentotal</v>
      </c>
      <c r="P158" s="15"/>
      <c r="Q158" s="48"/>
      <c r="R158" s="2"/>
      <c r="T158" s="2"/>
    </row>
    <row r="159" spans="2:20" ht="17.100000000000001" customHeight="1" x14ac:dyDescent="0.25">
      <c r="B159" s="111"/>
      <c r="C159" s="197" t="str">
        <f>Texte!A154</f>
        <v>Milchkühe</v>
      </c>
      <c r="D159" s="297"/>
      <c r="E159" s="297"/>
      <c r="F159" s="297"/>
      <c r="G159" s="297"/>
      <c r="H159" s="496"/>
      <c r="I159" s="496"/>
      <c r="J159" s="297"/>
      <c r="K159" s="171">
        <f>IF(H159&lt;3,0,IF(H159&gt;=7,100,10+((100-10)/(7-3)*(H159-3))))</f>
        <v>0</v>
      </c>
      <c r="L159" s="162" t="s">
        <v>137</v>
      </c>
      <c r="M159" s="163"/>
      <c r="N159" s="162" t="s">
        <v>138</v>
      </c>
      <c r="O159" s="225">
        <f>M159*K159</f>
        <v>0</v>
      </c>
      <c r="P159" s="15"/>
      <c r="Q159" s="48"/>
      <c r="R159" s="2"/>
      <c r="T159" s="2"/>
    </row>
    <row r="160" spans="2:20" ht="17.100000000000001" customHeight="1" x14ac:dyDescent="0.25">
      <c r="B160" s="111"/>
      <c r="C160" s="197" t="str">
        <f>Texte!A155</f>
        <v>Andere Kühe</v>
      </c>
      <c r="D160" s="297"/>
      <c r="E160" s="297"/>
      <c r="F160" s="297"/>
      <c r="G160" s="297"/>
      <c r="H160" s="497"/>
      <c r="I160" s="497"/>
      <c r="J160" s="297"/>
      <c r="K160" s="171">
        <f>IF(H160&lt;4,0,IF(H160&gt;=8,100,10+((100-10)/(8-4)*(H160-4))))</f>
        <v>0</v>
      </c>
      <c r="L160" s="20" t="s">
        <v>137</v>
      </c>
      <c r="M160" s="163"/>
      <c r="N160" s="20" t="s">
        <v>138</v>
      </c>
      <c r="O160" s="225">
        <f>M160*K160</f>
        <v>0</v>
      </c>
      <c r="P160" s="15"/>
      <c r="Q160" s="48"/>
      <c r="R160" s="2"/>
      <c r="T160" s="2"/>
    </row>
    <row r="161" spans="1:20" ht="17.100000000000001" customHeight="1" x14ac:dyDescent="0.25">
      <c r="B161" s="111"/>
      <c r="C161" s="297"/>
      <c r="D161" s="297"/>
      <c r="E161" s="297"/>
      <c r="F161" s="297"/>
      <c r="G161" s="297"/>
      <c r="H161" s="297"/>
      <c r="I161" s="297"/>
      <c r="J161" s="297"/>
      <c r="K161" s="110"/>
      <c r="L161" s="15"/>
      <c r="M161" s="41"/>
      <c r="N161" s="20"/>
      <c r="O161" s="43"/>
      <c r="P161" s="15"/>
      <c r="Q161" s="48"/>
      <c r="R161" s="2"/>
      <c r="T161" s="2"/>
    </row>
    <row r="162" spans="1:20" ht="30" customHeight="1" x14ac:dyDescent="0.25">
      <c r="B162" s="111"/>
      <c r="C162" s="490" t="str">
        <f>Texte!A157</f>
        <v>*der in den vorangehenden drei Kalenderjahren geschlachteten Tiere des Betriebes</v>
      </c>
      <c r="D162" s="490"/>
      <c r="E162" s="490"/>
      <c r="F162" s="490"/>
      <c r="G162" s="490"/>
      <c r="H162" s="297"/>
      <c r="I162" s="297"/>
      <c r="J162" s="297"/>
      <c r="K162" s="110"/>
      <c r="L162" s="15"/>
      <c r="M162" s="41"/>
      <c r="N162" s="87"/>
      <c r="O162" s="123" t="str">
        <f>Texte!A252</f>
        <v>Summe der Beiträge</v>
      </c>
      <c r="P162" s="15"/>
      <c r="Q162" s="48"/>
      <c r="R162" s="2"/>
      <c r="T162" s="2"/>
    </row>
    <row r="163" spans="1:20" ht="25.05" customHeight="1" x14ac:dyDescent="0.25">
      <c r="B163" s="111"/>
      <c r="C163" s="490" t="str">
        <f>Texte!A502</f>
        <v>**der Betrag ist proportional zur durchschnittlichen Anzahl der Abkalbungen: für Milchkühe zwischen 10 Franken bei durchschnittlich 3 Abkalbungen und 100 Franken bei durchschnittlich 7 Abkalbungen und mehr; für andere Kühe: zwischen 10 Franken bei durchschnittlich 4 Abkalbungen und 100 Franken bei durchschnittlich 8 Abkalbungen und mehr</v>
      </c>
      <c r="D163" s="490"/>
      <c r="E163" s="490"/>
      <c r="F163" s="490"/>
      <c r="G163" s="490"/>
      <c r="H163" s="297"/>
      <c r="I163" s="297"/>
      <c r="J163" s="297"/>
      <c r="K163" s="110"/>
      <c r="L163" s="15"/>
      <c r="M163" s="41"/>
      <c r="N163" s="20"/>
      <c r="O163" s="41"/>
      <c r="P163" s="15" t="s">
        <v>138</v>
      </c>
      <c r="Q163" s="46">
        <f>SUM(O159:O160)</f>
        <v>0</v>
      </c>
      <c r="R163" s="2"/>
      <c r="T163" s="2"/>
    </row>
    <row r="164" spans="1:20" ht="25.05" customHeight="1" x14ac:dyDescent="0.25">
      <c r="B164" s="111"/>
      <c r="C164" s="490"/>
      <c r="D164" s="490"/>
      <c r="E164" s="490"/>
      <c r="F164" s="490"/>
      <c r="G164" s="490"/>
      <c r="H164" s="297"/>
      <c r="I164" s="297"/>
      <c r="J164" s="297"/>
      <c r="K164" s="110"/>
      <c r="L164" s="15"/>
      <c r="M164" s="41"/>
      <c r="N164" s="20"/>
      <c r="O164" s="41"/>
      <c r="P164" s="15"/>
      <c r="Q164" s="107"/>
      <c r="R164" s="2"/>
      <c r="T164" s="2"/>
    </row>
    <row r="165" spans="1:20" s="10" customFormat="1" ht="17.100000000000001" customHeight="1" x14ac:dyDescent="0.25">
      <c r="A165"/>
      <c r="B165" s="11"/>
      <c r="C165" s="15"/>
      <c r="D165" s="15"/>
      <c r="E165" s="17"/>
      <c r="F165" s="41"/>
      <c r="G165" s="41"/>
      <c r="H165" s="93"/>
      <c r="I165" s="41"/>
      <c r="J165" s="41"/>
      <c r="K165" s="41"/>
      <c r="L165" s="23"/>
      <c r="M165" s="41"/>
      <c r="N165" s="20"/>
      <c r="O165" s="41"/>
      <c r="P165" s="15"/>
      <c r="Q165" s="46"/>
      <c r="S165"/>
    </row>
    <row r="166" spans="1:20" s="10" customFormat="1" ht="17.100000000000001" customHeight="1" x14ac:dyDescent="0.4">
      <c r="B166" s="116" t="str">
        <f>Texte!A275</f>
        <v>Total Produktionssystembeiträge</v>
      </c>
      <c r="C166" s="15"/>
      <c r="D166" s="15"/>
      <c r="E166" s="15"/>
      <c r="F166" s="15"/>
      <c r="G166" s="15"/>
      <c r="H166" s="15"/>
      <c r="I166" s="15"/>
      <c r="J166" s="15"/>
      <c r="K166" s="15"/>
      <c r="L166" s="15"/>
      <c r="M166" s="15"/>
      <c r="N166" s="15"/>
      <c r="O166" s="47"/>
      <c r="P166" s="15"/>
      <c r="Q166" s="144">
        <f>Q13+Q23+Q29+Q34+Q39+Q46+Q54+Q64+Q69+Q80+Q107+Q119+Q141+Q155+Q163</f>
        <v>0</v>
      </c>
      <c r="R166" s="14"/>
      <c r="S166"/>
    </row>
    <row r="167" spans="1:20" ht="6" customHeight="1" x14ac:dyDescent="0.25">
      <c r="A167" s="10"/>
      <c r="B167" s="100"/>
      <c r="C167" s="62"/>
      <c r="D167" s="62"/>
      <c r="E167" s="62"/>
      <c r="F167" s="62"/>
      <c r="G167" s="62"/>
      <c r="H167" s="27"/>
      <c r="I167" s="27"/>
      <c r="J167" s="27"/>
      <c r="K167" s="62"/>
      <c r="L167" s="62"/>
      <c r="M167" s="62"/>
      <c r="N167" s="62"/>
      <c r="O167" s="62"/>
      <c r="P167" s="62"/>
      <c r="Q167" s="119"/>
      <c r="R167" s="14"/>
      <c r="S167" s="14"/>
    </row>
    <row r="168" spans="1:20" s="10" customFormat="1" ht="49.95" customHeight="1" x14ac:dyDescent="0.25">
      <c r="A168"/>
      <c r="B168"/>
      <c r="C168" s="444" t="str">
        <f>Texte!A327</f>
        <v>Stand gemäss Verordnungspaket vom Oktober 2025.
AGRIDEA lehnt jede Haftung und Gewährleistung ab, die aus Berechnungen mit diesem Instrument abgeleitet werden.
Version 4.11</v>
      </c>
      <c r="D168" s="444"/>
      <c r="E168" s="444"/>
      <c r="F168" s="444"/>
      <c r="G168" s="444"/>
      <c r="H168" s="444"/>
      <c r="I168" s="444"/>
      <c r="J168" s="444"/>
      <c r="K168" s="444"/>
      <c r="L168" s="444"/>
      <c r="M168" s="444"/>
      <c r="N168" s="444"/>
      <c r="O168" s="444"/>
      <c r="P168" s="444"/>
      <c r="Q168" s="444"/>
      <c r="R168"/>
      <c r="S168" s="14"/>
    </row>
    <row r="169" spans="1:20" ht="14.1" customHeight="1" x14ac:dyDescent="0.25">
      <c r="A169" s="10"/>
      <c r="B169" s="2"/>
      <c r="C169" s="2"/>
      <c r="D169" s="2"/>
      <c r="E169" s="2"/>
      <c r="F169" s="2"/>
      <c r="G169" s="2"/>
      <c r="H169" s="2"/>
      <c r="I169" s="2"/>
      <c r="J169" s="2"/>
      <c r="K169" s="2"/>
      <c r="L169" s="2"/>
      <c r="M169" s="2"/>
      <c r="N169" s="2"/>
      <c r="O169" s="2"/>
      <c r="P169" s="2"/>
      <c r="Q169" s="2"/>
      <c r="R169" s="10"/>
      <c r="T169" s="2"/>
    </row>
    <row r="170" spans="1:20" ht="14.1" customHeight="1" x14ac:dyDescent="0.25">
      <c r="B170" s="2"/>
      <c r="C170" s="2"/>
      <c r="D170" s="2"/>
      <c r="E170" s="2"/>
      <c r="F170" s="2"/>
      <c r="G170" s="2"/>
      <c r="H170" s="2"/>
      <c r="I170" s="2"/>
      <c r="J170" s="2"/>
      <c r="K170" s="2"/>
      <c r="L170" s="2"/>
      <c r="M170" s="2"/>
      <c r="N170" s="2"/>
      <c r="O170" s="2"/>
      <c r="P170" s="2"/>
      <c r="Q170" s="2"/>
      <c r="R170" s="2"/>
      <c r="S170" s="10"/>
      <c r="T170" s="2"/>
    </row>
    <row r="171" spans="1:20" ht="14.1" customHeight="1" x14ac:dyDescent="0.25">
      <c r="B171" s="2"/>
      <c r="C171" s="2"/>
      <c r="D171" s="2"/>
      <c r="E171" s="2"/>
      <c r="F171" s="2"/>
      <c r="G171" s="2"/>
      <c r="H171" s="2"/>
      <c r="I171" s="2"/>
      <c r="J171" s="2"/>
      <c r="K171" s="2"/>
      <c r="L171" s="2"/>
      <c r="M171" s="2"/>
      <c r="N171" s="2"/>
      <c r="O171" s="2"/>
      <c r="P171" s="2"/>
      <c r="Q171" s="2"/>
      <c r="R171" s="2"/>
      <c r="S171" s="2"/>
      <c r="T171" s="2"/>
    </row>
    <row r="172" spans="1:20" ht="14.1" customHeight="1" x14ac:dyDescent="0.25">
      <c r="B172" s="2"/>
      <c r="C172" s="2"/>
      <c r="D172" s="2"/>
      <c r="E172" s="2"/>
      <c r="F172" s="2"/>
      <c r="G172" s="2"/>
      <c r="H172" s="2"/>
      <c r="I172" s="2"/>
      <c r="J172" s="2"/>
      <c r="K172" s="2"/>
      <c r="L172" s="2"/>
      <c r="M172" s="2"/>
      <c r="N172" s="2"/>
      <c r="O172" s="2"/>
      <c r="P172" s="2"/>
      <c r="Q172" s="2"/>
      <c r="R172" s="2"/>
      <c r="S172" s="2"/>
      <c r="T172" s="2"/>
    </row>
    <row r="173" spans="1:20" ht="14.1" customHeight="1" x14ac:dyDescent="0.25">
      <c r="B173" s="2"/>
      <c r="C173" s="2"/>
      <c r="D173" s="2"/>
      <c r="E173" s="2"/>
      <c r="F173" s="2"/>
      <c r="G173" s="2"/>
      <c r="H173" s="2"/>
      <c r="I173" s="2"/>
      <c r="J173" s="2"/>
      <c r="K173" s="2"/>
      <c r="L173" s="2"/>
      <c r="M173" s="2"/>
      <c r="N173" s="2"/>
      <c r="O173" s="2"/>
      <c r="P173" s="2"/>
      <c r="Q173" s="2"/>
      <c r="R173" s="2"/>
      <c r="S173" s="2"/>
      <c r="T173" s="2"/>
    </row>
    <row r="174" spans="1:20" ht="14.1" customHeight="1" x14ac:dyDescent="0.25">
      <c r="B174" s="2"/>
      <c r="C174" s="2"/>
      <c r="D174" s="2"/>
      <c r="E174" s="2"/>
      <c r="F174" s="2"/>
      <c r="G174" s="2"/>
      <c r="H174" s="2"/>
      <c r="I174" s="2"/>
      <c r="J174" s="2"/>
      <c r="K174" s="2"/>
      <c r="L174" s="2"/>
      <c r="M174" s="2"/>
      <c r="N174" s="2"/>
      <c r="O174" s="2"/>
      <c r="P174" s="2"/>
      <c r="Q174" s="2"/>
      <c r="R174" s="2"/>
      <c r="S174" s="2"/>
      <c r="T174" s="2"/>
    </row>
    <row r="175" spans="1:20" ht="14.1" customHeight="1" x14ac:dyDescent="0.25">
      <c r="B175" s="2"/>
      <c r="C175" s="2"/>
      <c r="D175" s="2"/>
      <c r="E175" s="2"/>
      <c r="F175" s="2"/>
      <c r="G175" s="2"/>
      <c r="H175" s="2"/>
      <c r="I175" s="2"/>
      <c r="J175" s="2"/>
      <c r="K175" s="2"/>
      <c r="L175" s="2"/>
      <c r="M175" s="2"/>
      <c r="N175" s="2"/>
      <c r="O175" s="2"/>
      <c r="P175" s="2"/>
      <c r="Q175" s="2"/>
      <c r="R175" s="2"/>
      <c r="S175" s="2"/>
      <c r="T175" s="2"/>
    </row>
    <row r="176" spans="1:20" ht="14.1" customHeight="1" x14ac:dyDescent="0.25">
      <c r="B176" s="2"/>
      <c r="C176" s="2"/>
      <c r="D176" s="2"/>
      <c r="E176" s="2"/>
      <c r="F176" s="2"/>
      <c r="G176" s="2"/>
      <c r="H176" s="2"/>
      <c r="I176" s="2"/>
      <c r="J176" s="2"/>
      <c r="K176" s="2"/>
      <c r="L176" s="2"/>
      <c r="M176" s="2"/>
      <c r="N176" s="2"/>
      <c r="O176" s="2"/>
      <c r="P176" s="2"/>
      <c r="Q176" s="2"/>
      <c r="R176" s="2"/>
      <c r="S176" s="2"/>
      <c r="T176" s="2"/>
    </row>
    <row r="177" spans="2:20" ht="14.1" customHeight="1" x14ac:dyDescent="0.25">
      <c r="B177" s="2"/>
      <c r="C177" s="2"/>
      <c r="D177" s="2"/>
      <c r="E177" s="2"/>
      <c r="F177" s="2"/>
      <c r="G177" s="2"/>
      <c r="H177" s="2"/>
      <c r="I177" s="2"/>
      <c r="J177" s="2"/>
      <c r="K177" s="2"/>
      <c r="L177" s="2"/>
      <c r="M177" s="2"/>
      <c r="N177" s="2"/>
      <c r="O177" s="2"/>
      <c r="P177" s="2"/>
      <c r="Q177" s="2"/>
      <c r="R177" s="2"/>
      <c r="S177" s="2"/>
      <c r="T177" s="2"/>
    </row>
    <row r="178" spans="2:20" ht="14.1" customHeight="1" x14ac:dyDescent="0.25">
      <c r="B178" s="2"/>
      <c r="C178" s="2"/>
      <c r="D178" s="2"/>
      <c r="E178" s="2"/>
      <c r="F178" s="2"/>
      <c r="G178" s="2"/>
      <c r="H178" s="2"/>
      <c r="I178" s="2"/>
      <c r="J178" s="2"/>
      <c r="K178" s="2"/>
      <c r="L178" s="2"/>
      <c r="M178" s="2"/>
      <c r="N178" s="2"/>
      <c r="O178" s="2"/>
      <c r="P178" s="2"/>
      <c r="Q178" s="2"/>
      <c r="R178" s="2"/>
      <c r="S178" s="2"/>
      <c r="T178" s="2"/>
    </row>
    <row r="179" spans="2:20" ht="14.1" customHeight="1" x14ac:dyDescent="0.25">
      <c r="B179" s="2"/>
      <c r="C179" s="2"/>
      <c r="D179" s="2"/>
      <c r="E179" s="2"/>
      <c r="F179" s="2"/>
      <c r="G179" s="2"/>
      <c r="H179" s="2"/>
      <c r="I179" s="2"/>
      <c r="J179" s="2"/>
      <c r="K179" s="2"/>
      <c r="L179" s="2"/>
      <c r="M179" s="2"/>
      <c r="N179" s="2"/>
      <c r="O179" s="2"/>
      <c r="P179" s="2"/>
      <c r="Q179" s="2"/>
      <c r="R179" s="2"/>
      <c r="S179" s="2"/>
      <c r="T179" s="2"/>
    </row>
    <row r="180" spans="2:20" ht="14.1" customHeight="1" x14ac:dyDescent="0.25">
      <c r="B180" s="2"/>
      <c r="C180" s="2"/>
      <c r="D180" s="2"/>
      <c r="E180" s="2"/>
      <c r="F180" s="2"/>
      <c r="G180" s="2"/>
      <c r="H180" s="2"/>
      <c r="I180" s="2"/>
      <c r="J180" s="2"/>
      <c r="K180" s="2"/>
      <c r="L180" s="2"/>
      <c r="M180" s="2"/>
      <c r="N180" s="2"/>
      <c r="O180" s="2"/>
      <c r="P180" s="2"/>
      <c r="Q180" s="2"/>
      <c r="R180" s="2"/>
      <c r="S180" s="2"/>
      <c r="T180" s="2"/>
    </row>
    <row r="181" spans="2:20" ht="14.1" customHeight="1" x14ac:dyDescent="0.25">
      <c r="B181" s="2"/>
      <c r="C181" s="2"/>
      <c r="D181" s="2"/>
      <c r="E181" s="2"/>
      <c r="F181" s="2"/>
      <c r="G181" s="2"/>
      <c r="H181" s="2"/>
      <c r="I181" s="2"/>
      <c r="J181" s="2"/>
      <c r="K181" s="2"/>
      <c r="L181" s="2"/>
      <c r="M181" s="2"/>
      <c r="N181" s="2"/>
      <c r="O181" s="2"/>
      <c r="P181" s="2"/>
      <c r="Q181" s="2"/>
      <c r="R181" s="2"/>
      <c r="S181" s="2"/>
      <c r="T181" s="2"/>
    </row>
    <row r="182" spans="2:20" ht="14.1" customHeight="1" x14ac:dyDescent="0.25">
      <c r="B182" s="2"/>
      <c r="C182" s="2"/>
      <c r="D182" s="2"/>
      <c r="E182" s="2"/>
      <c r="F182" s="2"/>
      <c r="G182" s="2"/>
      <c r="H182" s="2"/>
      <c r="I182" s="2"/>
      <c r="J182" s="2"/>
      <c r="K182" s="2"/>
      <c r="L182" s="2"/>
      <c r="M182" s="2"/>
      <c r="N182" s="2"/>
      <c r="O182" s="2"/>
      <c r="P182" s="2"/>
      <c r="Q182" s="2"/>
      <c r="R182" s="2"/>
      <c r="S182" s="2"/>
      <c r="T182" s="2"/>
    </row>
    <row r="183" spans="2:20" ht="14.1" customHeight="1" x14ac:dyDescent="0.25">
      <c r="B183" s="2"/>
      <c r="C183" s="2"/>
      <c r="D183" s="2"/>
      <c r="E183" s="2"/>
      <c r="F183" s="2"/>
      <c r="G183" s="2"/>
      <c r="H183" s="2"/>
      <c r="I183" s="2"/>
      <c r="J183" s="2"/>
      <c r="K183" s="2"/>
      <c r="L183" s="2"/>
      <c r="M183" s="2"/>
      <c r="N183" s="2"/>
      <c r="O183" s="2"/>
      <c r="P183" s="2"/>
      <c r="Q183" s="2"/>
      <c r="R183" s="2"/>
      <c r="S183" s="2"/>
      <c r="T183" s="2"/>
    </row>
    <row r="184" spans="2:20" ht="14.1" customHeight="1" x14ac:dyDescent="0.25">
      <c r="B184" s="2"/>
      <c r="C184" s="2"/>
      <c r="D184" s="2"/>
      <c r="E184" s="2"/>
      <c r="F184" s="2"/>
      <c r="G184" s="2"/>
      <c r="H184" s="2"/>
      <c r="I184" s="2"/>
      <c r="J184" s="2"/>
      <c r="K184" s="2"/>
      <c r="L184" s="2"/>
      <c r="M184" s="2"/>
      <c r="N184" s="2"/>
      <c r="O184" s="2"/>
      <c r="P184" s="2"/>
      <c r="Q184" s="2"/>
      <c r="R184" s="2"/>
      <c r="S184" s="2"/>
      <c r="T184" s="2"/>
    </row>
    <row r="185" spans="2:20" ht="14.1" customHeight="1" x14ac:dyDescent="0.25">
      <c r="B185" s="2"/>
      <c r="C185" s="2"/>
      <c r="D185" s="2"/>
      <c r="E185" s="2"/>
      <c r="F185" s="2"/>
      <c r="G185" s="2"/>
      <c r="H185" s="2"/>
      <c r="I185" s="2"/>
      <c r="J185" s="2"/>
      <c r="K185" s="2"/>
      <c r="L185" s="2"/>
      <c r="M185" s="2"/>
      <c r="N185" s="2"/>
      <c r="O185" s="2"/>
      <c r="P185" s="2"/>
      <c r="Q185" s="2"/>
      <c r="R185" s="2"/>
      <c r="S185" s="2"/>
      <c r="T185" s="2"/>
    </row>
    <row r="186" spans="2:20" ht="14.1" customHeight="1" x14ac:dyDescent="0.25">
      <c r="B186" s="2"/>
      <c r="C186" s="2"/>
      <c r="D186" s="2"/>
      <c r="E186" s="2"/>
      <c r="F186" s="2"/>
      <c r="G186" s="2"/>
      <c r="H186" s="2"/>
      <c r="I186" s="2"/>
      <c r="J186" s="2"/>
      <c r="K186" s="2"/>
      <c r="L186" s="2"/>
      <c r="M186" s="2"/>
      <c r="N186" s="2"/>
      <c r="O186" s="2"/>
      <c r="P186" s="2"/>
      <c r="Q186" s="2"/>
      <c r="R186" s="2"/>
      <c r="S186" s="2"/>
      <c r="T186" s="2"/>
    </row>
    <row r="187" spans="2:20" ht="14.1" customHeight="1" x14ac:dyDescent="0.25">
      <c r="B187" s="2"/>
      <c r="C187" s="2"/>
      <c r="D187" s="2"/>
      <c r="E187" s="2"/>
      <c r="F187" s="2"/>
      <c r="G187" s="2"/>
      <c r="H187" s="2"/>
      <c r="I187" s="2"/>
      <c r="J187" s="2"/>
      <c r="K187" s="2"/>
      <c r="L187" s="2"/>
      <c r="M187" s="2"/>
      <c r="N187" s="2"/>
      <c r="O187" s="2"/>
      <c r="P187" s="2"/>
      <c r="Q187" s="2"/>
      <c r="R187" s="2"/>
      <c r="S187" s="2"/>
      <c r="T187" s="2"/>
    </row>
    <row r="188" spans="2:20" ht="14.1" customHeight="1" x14ac:dyDescent="0.25">
      <c r="B188" s="2"/>
      <c r="C188" s="2"/>
      <c r="D188" s="2"/>
      <c r="E188" s="2"/>
      <c r="F188" s="2"/>
      <c r="G188" s="2"/>
      <c r="H188" s="2"/>
      <c r="I188" s="2"/>
      <c r="J188" s="2"/>
      <c r="K188" s="2"/>
      <c r="L188" s="2"/>
      <c r="M188" s="2"/>
      <c r="N188" s="2"/>
      <c r="O188" s="2"/>
      <c r="P188" s="2"/>
      <c r="Q188" s="2"/>
      <c r="R188" s="2"/>
      <c r="S188" s="2"/>
      <c r="T188" s="2"/>
    </row>
    <row r="189" spans="2:20" ht="14.1" customHeight="1" x14ac:dyDescent="0.25">
      <c r="B189" s="2"/>
      <c r="C189" s="2"/>
      <c r="D189" s="2"/>
      <c r="E189" s="2"/>
      <c r="F189" s="2"/>
      <c r="G189" s="2"/>
      <c r="H189" s="2"/>
      <c r="I189" s="2"/>
      <c r="J189" s="2"/>
      <c r="K189" s="2"/>
      <c r="L189" s="2"/>
      <c r="M189" s="2"/>
      <c r="N189" s="2"/>
      <c r="O189" s="2"/>
      <c r="P189" s="2"/>
      <c r="Q189" s="2"/>
      <c r="R189" s="2"/>
      <c r="S189" s="2"/>
      <c r="T189" s="2"/>
    </row>
    <row r="190" spans="2:20" ht="14.1" customHeight="1" x14ac:dyDescent="0.25">
      <c r="B190" s="2"/>
      <c r="C190" s="2"/>
      <c r="D190" s="2"/>
      <c r="E190" s="2"/>
      <c r="F190" s="2"/>
      <c r="G190" s="2"/>
      <c r="H190" s="2"/>
      <c r="I190" s="2"/>
      <c r="J190" s="2"/>
      <c r="K190" s="2"/>
      <c r="L190" s="2"/>
      <c r="M190" s="2"/>
      <c r="N190" s="2"/>
      <c r="O190" s="2"/>
      <c r="P190" s="2"/>
      <c r="Q190" s="2"/>
      <c r="R190" s="2"/>
      <c r="S190" s="2"/>
      <c r="T190" s="2"/>
    </row>
    <row r="191" spans="2:20" ht="14.1" customHeight="1" x14ac:dyDescent="0.25">
      <c r="B191" s="2"/>
      <c r="C191" s="2"/>
      <c r="D191" s="2"/>
      <c r="E191" s="2"/>
      <c r="F191" s="2"/>
      <c r="G191" s="2"/>
      <c r="H191" s="2"/>
      <c r="I191" s="2"/>
      <c r="J191" s="2"/>
      <c r="K191" s="2"/>
      <c r="L191" s="2"/>
      <c r="M191" s="2"/>
      <c r="N191" s="2"/>
      <c r="O191" s="2"/>
      <c r="P191" s="2"/>
      <c r="Q191" s="2"/>
      <c r="R191" s="2"/>
      <c r="S191" s="2"/>
      <c r="T191" s="2"/>
    </row>
    <row r="192" spans="2:20" ht="14.1" customHeight="1" x14ac:dyDescent="0.25">
      <c r="B192" s="2"/>
      <c r="C192" s="2"/>
      <c r="D192" s="2"/>
      <c r="E192" s="2"/>
      <c r="F192" s="2"/>
      <c r="G192" s="2"/>
      <c r="H192" s="2"/>
      <c r="I192" s="2"/>
      <c r="J192" s="2"/>
      <c r="K192" s="2"/>
      <c r="L192" s="2"/>
      <c r="M192" s="2"/>
      <c r="N192" s="2"/>
      <c r="O192" s="2"/>
      <c r="P192" s="2"/>
      <c r="Q192" s="2"/>
      <c r="R192" s="2"/>
      <c r="S192" s="2"/>
      <c r="T192" s="2"/>
    </row>
    <row r="193" spans="2:20" ht="14.1" customHeight="1" x14ac:dyDescent="0.25">
      <c r="B193" s="2"/>
      <c r="C193" s="2"/>
      <c r="D193" s="2"/>
      <c r="E193" s="2"/>
      <c r="F193" s="2"/>
      <c r="G193" s="2"/>
      <c r="H193" s="2"/>
      <c r="I193" s="2"/>
      <c r="J193" s="2"/>
      <c r="K193" s="2"/>
      <c r="L193" s="2"/>
      <c r="M193" s="2"/>
      <c r="N193" s="2"/>
      <c r="O193" s="2"/>
      <c r="P193" s="2"/>
      <c r="Q193" s="2"/>
      <c r="R193" s="2"/>
      <c r="S193" s="2"/>
      <c r="T193" s="2"/>
    </row>
    <row r="194" spans="2:20" ht="14.1" customHeight="1" x14ac:dyDescent="0.25">
      <c r="B194" s="2"/>
      <c r="C194" s="2"/>
      <c r="D194" s="2"/>
      <c r="E194" s="2"/>
      <c r="F194" s="2"/>
      <c r="G194" s="2"/>
      <c r="H194" s="2"/>
      <c r="I194" s="2"/>
      <c r="J194" s="2"/>
      <c r="K194" s="2"/>
      <c r="L194" s="2"/>
      <c r="M194" s="2"/>
      <c r="N194" s="2"/>
      <c r="O194" s="2"/>
      <c r="P194" s="2"/>
      <c r="Q194" s="2"/>
      <c r="R194" s="2"/>
      <c r="S194" s="2"/>
      <c r="T194" s="2"/>
    </row>
    <row r="195" spans="2:20" ht="14.1" customHeight="1" x14ac:dyDescent="0.25">
      <c r="B195" s="2"/>
      <c r="C195" s="2"/>
      <c r="D195" s="2"/>
      <c r="E195" s="2"/>
      <c r="F195" s="2"/>
      <c r="G195" s="2"/>
      <c r="H195" s="2"/>
      <c r="I195" s="2"/>
      <c r="J195" s="2"/>
      <c r="K195" s="2"/>
      <c r="L195" s="2"/>
      <c r="M195" s="2"/>
      <c r="N195" s="2"/>
      <c r="O195" s="2"/>
      <c r="P195" s="2"/>
      <c r="Q195" s="2"/>
      <c r="R195" s="2"/>
      <c r="S195" s="2"/>
      <c r="T195" s="2"/>
    </row>
    <row r="196" spans="2:20" ht="14.1" customHeight="1" x14ac:dyDescent="0.25">
      <c r="B196" s="2"/>
      <c r="C196" s="2"/>
      <c r="D196" s="2"/>
      <c r="E196" s="2"/>
      <c r="F196" s="2"/>
      <c r="G196" s="2"/>
      <c r="H196" s="2"/>
      <c r="I196" s="2"/>
      <c r="J196" s="2"/>
      <c r="K196" s="2"/>
      <c r="L196" s="2"/>
      <c r="M196" s="2"/>
      <c r="N196" s="2"/>
      <c r="O196" s="2"/>
      <c r="P196" s="2"/>
      <c r="Q196" s="2"/>
      <c r="R196" s="2"/>
      <c r="S196" s="2"/>
      <c r="T196" s="2"/>
    </row>
    <row r="197" spans="2:20" ht="14.1" customHeight="1" x14ac:dyDescent="0.25">
      <c r="B197" s="2"/>
      <c r="C197" s="2"/>
      <c r="D197" s="2"/>
      <c r="E197" s="2"/>
      <c r="F197" s="2"/>
      <c r="G197" s="2"/>
      <c r="H197" s="2"/>
      <c r="I197" s="2"/>
      <c r="J197" s="2"/>
      <c r="K197" s="2"/>
      <c r="L197" s="2"/>
      <c r="M197" s="2"/>
      <c r="N197" s="2"/>
      <c r="O197" s="2"/>
      <c r="P197" s="2"/>
      <c r="Q197" s="2"/>
      <c r="R197" s="2"/>
      <c r="S197" s="2"/>
      <c r="T197" s="2"/>
    </row>
    <row r="198" spans="2:20" ht="14.1" customHeight="1" x14ac:dyDescent="0.25">
      <c r="B198" s="2"/>
      <c r="C198" s="2"/>
      <c r="D198" s="2"/>
      <c r="E198" s="2"/>
      <c r="F198" s="2"/>
      <c r="G198" s="2"/>
      <c r="H198" s="2"/>
      <c r="I198" s="2"/>
      <c r="J198" s="2"/>
      <c r="K198" s="2"/>
      <c r="L198" s="2"/>
      <c r="M198" s="2"/>
      <c r="N198" s="2"/>
      <c r="O198" s="2"/>
      <c r="P198" s="2"/>
      <c r="Q198" s="2"/>
      <c r="R198" s="2"/>
      <c r="S198" s="2"/>
      <c r="T198" s="2"/>
    </row>
    <row r="199" spans="2:20" ht="14.1" customHeight="1" x14ac:dyDescent="0.25">
      <c r="B199" s="2"/>
      <c r="C199" s="2"/>
      <c r="D199" s="2"/>
      <c r="E199" s="2"/>
      <c r="F199" s="2"/>
      <c r="G199" s="2"/>
      <c r="H199" s="2"/>
      <c r="I199" s="2"/>
      <c r="J199" s="2"/>
      <c r="K199" s="2"/>
      <c r="L199" s="2"/>
      <c r="M199" s="2"/>
      <c r="N199" s="2"/>
      <c r="O199" s="2"/>
      <c r="P199" s="2"/>
      <c r="Q199" s="2"/>
      <c r="R199" s="2"/>
      <c r="S199" s="2"/>
      <c r="T199" s="2"/>
    </row>
    <row r="200" spans="2:20" ht="14.1" customHeight="1" x14ac:dyDescent="0.25">
      <c r="B200" s="2"/>
      <c r="C200" s="2"/>
      <c r="D200" s="2"/>
      <c r="E200" s="2"/>
      <c r="F200" s="2"/>
      <c r="G200" s="2"/>
      <c r="H200" s="2"/>
      <c r="I200" s="2"/>
      <c r="J200" s="2"/>
      <c r="K200" s="2"/>
      <c r="L200" s="2"/>
      <c r="M200" s="2"/>
      <c r="N200" s="2"/>
      <c r="O200" s="2"/>
      <c r="P200" s="2"/>
      <c r="Q200" s="2"/>
      <c r="R200" s="2"/>
      <c r="S200" s="2"/>
      <c r="T200" s="2"/>
    </row>
    <row r="201" spans="2:20" ht="14.1" customHeight="1" x14ac:dyDescent="0.25">
      <c r="B201" s="2"/>
      <c r="C201" s="2"/>
      <c r="D201" s="2"/>
      <c r="E201" s="2"/>
      <c r="F201" s="2"/>
      <c r="G201" s="2"/>
      <c r="H201" s="2"/>
      <c r="I201" s="2"/>
      <c r="J201" s="2"/>
      <c r="K201" s="2"/>
      <c r="L201" s="2"/>
      <c r="M201" s="2"/>
      <c r="N201" s="2"/>
      <c r="O201" s="2"/>
      <c r="P201" s="2"/>
      <c r="Q201" s="2"/>
      <c r="R201" s="2"/>
      <c r="S201" s="2"/>
      <c r="T201" s="2"/>
    </row>
    <row r="202" spans="2:20" ht="14.1" customHeight="1" x14ac:dyDescent="0.25">
      <c r="B202" s="2"/>
      <c r="C202" s="2"/>
      <c r="D202" s="2"/>
      <c r="E202" s="2"/>
      <c r="F202" s="2"/>
      <c r="G202" s="2"/>
      <c r="H202" s="2"/>
      <c r="I202" s="2"/>
      <c r="J202" s="2"/>
      <c r="K202" s="2"/>
      <c r="L202" s="2"/>
      <c r="M202" s="2"/>
      <c r="N202" s="2"/>
      <c r="O202" s="2"/>
      <c r="P202" s="2"/>
      <c r="Q202" s="2"/>
      <c r="R202" s="2"/>
      <c r="S202" s="2"/>
      <c r="T202" s="2"/>
    </row>
    <row r="203" spans="2:20" ht="14.1" customHeight="1" x14ac:dyDescent="0.25">
      <c r="B203" s="2"/>
      <c r="C203" s="2"/>
      <c r="D203" s="2"/>
      <c r="E203" s="2"/>
      <c r="F203" s="2"/>
      <c r="G203" s="2"/>
      <c r="H203" s="2"/>
      <c r="I203" s="2"/>
      <c r="J203" s="2"/>
      <c r="K203" s="2"/>
      <c r="L203" s="2"/>
      <c r="M203" s="2"/>
      <c r="N203" s="2"/>
      <c r="O203" s="2"/>
      <c r="P203" s="2"/>
      <c r="Q203" s="2"/>
      <c r="R203" s="2"/>
      <c r="S203" s="2"/>
      <c r="T203" s="2"/>
    </row>
    <row r="204" spans="2:20" ht="14.1" customHeight="1" x14ac:dyDescent="0.25">
      <c r="B204" s="2"/>
      <c r="C204" s="2"/>
      <c r="D204" s="2"/>
      <c r="E204" s="2"/>
      <c r="F204" s="2"/>
      <c r="G204" s="2"/>
      <c r="H204" s="2"/>
      <c r="I204" s="2"/>
      <c r="J204" s="2"/>
      <c r="K204" s="2"/>
      <c r="L204" s="2"/>
      <c r="M204" s="2"/>
      <c r="N204" s="2"/>
      <c r="O204" s="2"/>
      <c r="P204" s="2"/>
      <c r="Q204" s="2"/>
      <c r="R204" s="2"/>
      <c r="S204" s="2"/>
      <c r="T204" s="2"/>
    </row>
    <row r="205" spans="2:20" ht="14.1" customHeight="1" x14ac:dyDescent="0.25">
      <c r="B205" s="2"/>
      <c r="C205" s="2"/>
      <c r="D205" s="2"/>
      <c r="E205" s="2"/>
      <c r="F205" s="2"/>
      <c r="G205" s="2"/>
      <c r="H205" s="2"/>
      <c r="I205" s="2"/>
      <c r="J205" s="2"/>
      <c r="K205" s="2"/>
      <c r="L205" s="2"/>
      <c r="M205" s="2"/>
      <c r="N205" s="2"/>
      <c r="O205" s="2"/>
      <c r="P205" s="2"/>
      <c r="Q205" s="2"/>
      <c r="R205" s="2"/>
      <c r="S205" s="2"/>
      <c r="T205" s="2"/>
    </row>
    <row r="206" spans="2:20" ht="14.1" customHeight="1" x14ac:dyDescent="0.25">
      <c r="B206" s="2"/>
      <c r="C206" s="2"/>
      <c r="D206" s="2"/>
      <c r="E206" s="2"/>
      <c r="F206" s="2"/>
      <c r="G206" s="2"/>
      <c r="H206" s="2"/>
      <c r="I206" s="2"/>
      <c r="J206" s="2"/>
      <c r="K206" s="2"/>
      <c r="L206" s="2"/>
      <c r="M206" s="2"/>
      <c r="N206" s="2"/>
      <c r="O206" s="2"/>
      <c r="P206" s="2"/>
      <c r="Q206" s="2"/>
      <c r="R206" s="2"/>
      <c r="S206" s="2"/>
      <c r="T206" s="2"/>
    </row>
    <row r="207" spans="2:20" ht="14.1" customHeight="1" x14ac:dyDescent="0.25">
      <c r="B207" s="2"/>
      <c r="C207" s="2"/>
      <c r="D207" s="2"/>
      <c r="E207" s="2"/>
      <c r="F207" s="2"/>
      <c r="G207" s="2"/>
      <c r="H207" s="2"/>
      <c r="I207" s="2"/>
      <c r="J207" s="2"/>
      <c r="K207" s="2"/>
      <c r="L207" s="2"/>
      <c r="M207" s="2"/>
      <c r="N207" s="2"/>
      <c r="O207" s="2"/>
      <c r="P207" s="2"/>
      <c r="Q207" s="2"/>
      <c r="R207" s="2"/>
      <c r="S207" s="2"/>
      <c r="T207" s="2"/>
    </row>
    <row r="208" spans="2:20" ht="14.1" customHeight="1" x14ac:dyDescent="0.25">
      <c r="B208" s="2"/>
      <c r="C208" s="2"/>
      <c r="D208" s="2"/>
      <c r="E208" s="2"/>
      <c r="F208" s="2"/>
      <c r="G208" s="2"/>
      <c r="H208" s="2"/>
      <c r="I208" s="2"/>
      <c r="J208" s="2"/>
      <c r="K208" s="2"/>
      <c r="L208" s="2"/>
      <c r="M208" s="2"/>
      <c r="N208" s="2"/>
      <c r="O208" s="2"/>
      <c r="P208" s="2"/>
      <c r="Q208" s="2"/>
      <c r="R208" s="2"/>
      <c r="S208" s="2"/>
      <c r="T208" s="2"/>
    </row>
    <row r="209" spans="2:20" ht="14.1" customHeight="1" x14ac:dyDescent="0.25">
      <c r="B209" s="2"/>
      <c r="C209" s="2"/>
      <c r="D209" s="2"/>
      <c r="E209" s="2"/>
      <c r="F209" s="2"/>
      <c r="G209" s="2"/>
      <c r="H209" s="2"/>
      <c r="I209" s="2"/>
      <c r="J209" s="2"/>
      <c r="K209" s="2"/>
      <c r="L209" s="2"/>
      <c r="M209" s="2"/>
      <c r="N209" s="2"/>
      <c r="O209" s="2"/>
      <c r="P209" s="2"/>
      <c r="Q209" s="2"/>
      <c r="R209" s="2"/>
      <c r="S209" s="2"/>
      <c r="T209" s="2"/>
    </row>
    <row r="210" spans="2:20" ht="14.1" customHeight="1" x14ac:dyDescent="0.25">
      <c r="B210" s="2"/>
      <c r="C210" s="2"/>
      <c r="D210" s="2"/>
      <c r="E210" s="2"/>
      <c r="F210" s="2"/>
      <c r="G210" s="2"/>
      <c r="H210" s="2"/>
      <c r="I210" s="2"/>
      <c r="J210" s="2"/>
      <c r="K210" s="2"/>
      <c r="L210" s="2"/>
      <c r="M210" s="2"/>
      <c r="N210" s="2"/>
      <c r="O210" s="2"/>
      <c r="P210" s="2"/>
      <c r="Q210" s="2"/>
      <c r="R210" s="2"/>
      <c r="S210" s="2"/>
      <c r="T210" s="2"/>
    </row>
    <row r="211" spans="2:20" ht="14.1" customHeight="1" x14ac:dyDescent="0.25">
      <c r="B211" s="2"/>
      <c r="C211" s="2"/>
      <c r="D211" s="2"/>
      <c r="E211" s="2"/>
      <c r="F211" s="2"/>
      <c r="G211" s="2"/>
      <c r="H211" s="2"/>
      <c r="I211" s="2"/>
      <c r="J211" s="2"/>
      <c r="K211" s="2"/>
      <c r="L211" s="2"/>
      <c r="M211" s="2"/>
      <c r="N211" s="2"/>
      <c r="O211" s="2"/>
      <c r="P211" s="2"/>
      <c r="Q211" s="2"/>
      <c r="R211" s="2"/>
      <c r="S211" s="2"/>
      <c r="T211" s="2"/>
    </row>
    <row r="212" spans="2:20" ht="14.1" customHeight="1" x14ac:dyDescent="0.25">
      <c r="B212" s="2"/>
      <c r="C212" s="2"/>
      <c r="D212" s="2"/>
      <c r="E212" s="2"/>
      <c r="F212" s="2"/>
      <c r="G212" s="2"/>
      <c r="H212" s="2"/>
      <c r="I212" s="2"/>
      <c r="J212" s="2"/>
      <c r="K212" s="2"/>
      <c r="L212" s="2"/>
      <c r="M212" s="2"/>
      <c r="N212" s="2"/>
      <c r="O212" s="2"/>
      <c r="P212" s="2"/>
      <c r="Q212" s="2"/>
      <c r="R212" s="2"/>
      <c r="S212" s="2"/>
      <c r="T212" s="2"/>
    </row>
    <row r="213" spans="2:20" ht="14.1" customHeight="1" x14ac:dyDescent="0.25">
      <c r="B213" s="2"/>
      <c r="C213" s="2"/>
      <c r="D213" s="2"/>
      <c r="E213" s="2"/>
      <c r="F213" s="2"/>
      <c r="G213" s="2"/>
      <c r="H213" s="2"/>
      <c r="I213" s="2"/>
      <c r="J213" s="2"/>
      <c r="K213" s="2"/>
      <c r="L213" s="2"/>
      <c r="M213" s="2"/>
      <c r="N213" s="2"/>
      <c r="O213" s="2"/>
      <c r="P213" s="2"/>
      <c r="Q213" s="2"/>
      <c r="R213" s="2"/>
      <c r="S213" s="2"/>
      <c r="T213" s="2"/>
    </row>
    <row r="214" spans="2:20" ht="14.1" customHeight="1" x14ac:dyDescent="0.25">
      <c r="B214" s="2"/>
      <c r="C214" s="2"/>
      <c r="D214" s="2"/>
      <c r="E214" s="2"/>
      <c r="F214" s="2"/>
      <c r="G214" s="2"/>
      <c r="H214" s="2"/>
      <c r="I214" s="2"/>
      <c r="J214" s="2"/>
      <c r="K214" s="2"/>
      <c r="L214" s="2"/>
      <c r="M214" s="2"/>
      <c r="N214" s="2"/>
      <c r="O214" s="2"/>
      <c r="P214" s="2"/>
      <c r="Q214" s="2"/>
      <c r="R214" s="2"/>
      <c r="S214" s="2"/>
      <c r="T214" s="2"/>
    </row>
    <row r="215" spans="2:20" ht="14.1" customHeight="1" x14ac:dyDescent="0.25">
      <c r="B215" s="2"/>
      <c r="C215" s="2"/>
      <c r="D215" s="2"/>
      <c r="E215" s="2"/>
      <c r="F215" s="2"/>
      <c r="G215" s="2"/>
      <c r="H215" s="2"/>
      <c r="I215" s="2"/>
      <c r="J215" s="2"/>
      <c r="K215" s="2"/>
      <c r="L215" s="2"/>
      <c r="M215" s="2"/>
      <c r="N215" s="2"/>
      <c r="O215" s="2"/>
      <c r="P215" s="2"/>
      <c r="Q215" s="2"/>
      <c r="R215" s="2"/>
      <c r="S215" s="2"/>
      <c r="T215" s="2"/>
    </row>
    <row r="216" spans="2:20" ht="14.1" customHeight="1" x14ac:dyDescent="0.25">
      <c r="B216" s="2"/>
      <c r="C216" s="2"/>
      <c r="D216" s="2"/>
      <c r="E216" s="2"/>
      <c r="F216" s="2"/>
      <c r="G216" s="2"/>
      <c r="H216" s="2"/>
      <c r="I216" s="2"/>
      <c r="J216" s="2"/>
      <c r="K216" s="2"/>
      <c r="L216" s="2"/>
      <c r="M216" s="2"/>
      <c r="N216" s="2"/>
      <c r="O216" s="2"/>
      <c r="P216" s="2"/>
      <c r="Q216" s="2"/>
      <c r="R216" s="2"/>
      <c r="S216" s="2"/>
      <c r="T216" s="2"/>
    </row>
    <row r="217" spans="2:20" ht="14.1" customHeight="1" x14ac:dyDescent="0.25">
      <c r="B217" s="2"/>
      <c r="C217" s="2"/>
      <c r="D217" s="2"/>
      <c r="E217" s="2"/>
      <c r="F217" s="2"/>
      <c r="G217" s="2"/>
      <c r="H217" s="2"/>
      <c r="I217" s="2"/>
      <c r="J217" s="2"/>
      <c r="K217" s="2"/>
      <c r="L217" s="2"/>
      <c r="M217" s="2"/>
      <c r="N217" s="2"/>
      <c r="O217" s="2"/>
      <c r="P217" s="2"/>
      <c r="Q217" s="2"/>
      <c r="R217" s="2"/>
      <c r="S217" s="2"/>
      <c r="T217" s="2"/>
    </row>
    <row r="218" spans="2:20" ht="14.1" customHeight="1" x14ac:dyDescent="0.25">
      <c r="B218" s="2"/>
      <c r="C218" s="2"/>
      <c r="D218" s="2"/>
      <c r="E218" s="2"/>
      <c r="F218" s="2"/>
      <c r="G218" s="2"/>
      <c r="H218" s="2"/>
      <c r="I218" s="2"/>
      <c r="J218" s="2"/>
      <c r="K218" s="2"/>
      <c r="L218" s="2"/>
      <c r="M218" s="2"/>
      <c r="N218" s="2"/>
      <c r="O218" s="2"/>
      <c r="P218" s="2"/>
      <c r="Q218" s="2"/>
      <c r="R218" s="2"/>
      <c r="S218" s="2"/>
      <c r="T218" s="2"/>
    </row>
    <row r="219" spans="2:20" ht="14.1" customHeight="1" x14ac:dyDescent="0.25">
      <c r="B219" s="2"/>
      <c r="C219" s="2"/>
      <c r="D219" s="2"/>
      <c r="E219" s="2"/>
      <c r="F219" s="2"/>
      <c r="G219" s="2"/>
      <c r="H219" s="2"/>
      <c r="I219" s="2"/>
      <c r="J219" s="2"/>
      <c r="K219" s="2"/>
      <c r="L219" s="2"/>
      <c r="M219" s="2"/>
      <c r="N219" s="2"/>
      <c r="O219" s="2"/>
      <c r="P219" s="2"/>
      <c r="Q219" s="2"/>
      <c r="R219" s="2"/>
      <c r="S219" s="2"/>
      <c r="T219" s="2"/>
    </row>
    <row r="220" spans="2:20" ht="14.1" customHeight="1" x14ac:dyDescent="0.25">
      <c r="B220" s="2"/>
      <c r="C220" s="2"/>
      <c r="D220" s="2"/>
      <c r="E220" s="2"/>
      <c r="F220" s="2"/>
      <c r="G220" s="2"/>
      <c r="H220" s="2"/>
      <c r="I220" s="2"/>
      <c r="J220" s="2"/>
      <c r="K220" s="2"/>
      <c r="L220" s="2"/>
      <c r="M220" s="2"/>
      <c r="N220" s="2"/>
      <c r="O220" s="2"/>
      <c r="P220" s="2"/>
      <c r="Q220" s="2"/>
      <c r="R220" s="2"/>
      <c r="S220" s="2"/>
      <c r="T220" s="2"/>
    </row>
    <row r="221" spans="2:20" ht="14.1" customHeight="1" x14ac:dyDescent="0.25">
      <c r="B221" s="2"/>
      <c r="C221" s="2"/>
      <c r="D221" s="2"/>
      <c r="E221" s="2"/>
      <c r="F221" s="2"/>
      <c r="G221" s="2"/>
      <c r="H221" s="2"/>
      <c r="I221" s="2"/>
      <c r="J221" s="2"/>
      <c r="K221" s="2"/>
      <c r="L221" s="2"/>
      <c r="M221" s="2"/>
      <c r="N221" s="2"/>
      <c r="O221" s="2"/>
      <c r="P221" s="2"/>
      <c r="Q221" s="2"/>
      <c r="R221" s="2"/>
      <c r="S221" s="2"/>
      <c r="T221" s="2"/>
    </row>
    <row r="222" spans="2:20" ht="14.1" customHeight="1" x14ac:dyDescent="0.25">
      <c r="B222" s="2"/>
      <c r="C222" s="2"/>
      <c r="D222" s="2"/>
      <c r="E222" s="2"/>
      <c r="F222" s="2"/>
      <c r="G222" s="2"/>
      <c r="H222" s="2"/>
      <c r="I222" s="2"/>
      <c r="J222" s="2"/>
      <c r="K222" s="2"/>
      <c r="L222" s="2"/>
      <c r="M222" s="2"/>
      <c r="N222" s="2"/>
      <c r="O222" s="2"/>
      <c r="P222" s="2"/>
      <c r="Q222" s="2"/>
      <c r="R222" s="2"/>
      <c r="S222" s="2"/>
      <c r="T222" s="2"/>
    </row>
    <row r="223" spans="2:20" ht="14.1" customHeight="1" x14ac:dyDescent="0.25">
      <c r="B223" s="2"/>
      <c r="C223" s="2"/>
      <c r="D223" s="2"/>
      <c r="E223" s="2"/>
      <c r="F223" s="2"/>
      <c r="G223" s="2"/>
      <c r="H223" s="2"/>
      <c r="I223" s="2"/>
      <c r="J223" s="2"/>
      <c r="K223" s="2"/>
      <c r="L223" s="2"/>
      <c r="M223" s="2"/>
      <c r="N223" s="2"/>
      <c r="O223" s="2"/>
      <c r="P223" s="2"/>
      <c r="Q223" s="2"/>
      <c r="R223" s="2"/>
      <c r="S223" s="2"/>
      <c r="T223" s="2"/>
    </row>
    <row r="224" spans="2:20" ht="14.1" customHeight="1" x14ac:dyDescent="0.25">
      <c r="B224" s="2"/>
      <c r="C224" s="2"/>
      <c r="D224" s="2"/>
      <c r="E224" s="2"/>
      <c r="F224" s="2"/>
      <c r="G224" s="2"/>
      <c r="H224" s="2"/>
      <c r="I224" s="2"/>
      <c r="J224" s="2"/>
      <c r="K224" s="2"/>
      <c r="L224" s="2"/>
      <c r="M224" s="2"/>
      <c r="N224" s="2"/>
      <c r="O224" s="2"/>
      <c r="P224" s="2"/>
      <c r="Q224" s="2"/>
      <c r="R224" s="2"/>
      <c r="S224" s="2"/>
      <c r="T224" s="2"/>
    </row>
    <row r="225" spans="2:20" ht="14.1" customHeight="1" x14ac:dyDescent="0.25">
      <c r="B225" s="2"/>
      <c r="C225" s="2"/>
      <c r="D225" s="2"/>
      <c r="E225" s="2"/>
      <c r="F225" s="2"/>
      <c r="G225" s="2"/>
      <c r="H225" s="2"/>
      <c r="I225" s="2"/>
      <c r="J225" s="2"/>
      <c r="K225" s="2"/>
      <c r="L225" s="2"/>
      <c r="M225" s="2"/>
      <c r="N225" s="2"/>
      <c r="O225" s="2"/>
      <c r="P225" s="2"/>
      <c r="Q225" s="2"/>
      <c r="R225" s="2"/>
      <c r="S225" s="2"/>
      <c r="T225" s="2"/>
    </row>
    <row r="226" spans="2:20" ht="14.1" customHeight="1" x14ac:dyDescent="0.25">
      <c r="B226" s="2"/>
      <c r="C226" s="2"/>
      <c r="D226" s="2"/>
      <c r="E226" s="2"/>
      <c r="F226" s="2"/>
      <c r="G226" s="2"/>
      <c r="H226" s="2"/>
      <c r="I226" s="2"/>
      <c r="J226" s="2"/>
      <c r="K226" s="2"/>
      <c r="L226" s="2"/>
      <c r="M226" s="2"/>
      <c r="N226" s="2"/>
      <c r="O226" s="2"/>
      <c r="P226" s="2"/>
      <c r="Q226" s="2"/>
      <c r="R226" s="2"/>
      <c r="S226" s="2"/>
      <c r="T226" s="2"/>
    </row>
    <row r="227" spans="2:20" ht="14.1" customHeight="1" x14ac:dyDescent="0.25">
      <c r="B227" s="2"/>
      <c r="C227" s="2"/>
      <c r="D227" s="2"/>
      <c r="E227" s="2"/>
      <c r="F227" s="2"/>
      <c r="G227" s="2"/>
      <c r="H227" s="2"/>
      <c r="I227" s="2"/>
      <c r="J227" s="2"/>
      <c r="K227" s="2"/>
      <c r="L227" s="2"/>
      <c r="M227" s="2"/>
      <c r="N227" s="2"/>
      <c r="O227" s="2"/>
      <c r="P227" s="2"/>
      <c r="Q227" s="2"/>
      <c r="R227" s="2"/>
      <c r="S227" s="2"/>
      <c r="T227" s="2"/>
    </row>
    <row r="228" spans="2:20" ht="14.1" customHeight="1" x14ac:dyDescent="0.25">
      <c r="B228" s="2"/>
      <c r="C228" s="2"/>
      <c r="D228" s="2"/>
      <c r="E228" s="2"/>
      <c r="F228" s="2"/>
      <c r="G228" s="2"/>
      <c r="H228" s="2"/>
      <c r="I228" s="2"/>
      <c r="J228" s="2"/>
      <c r="K228" s="2"/>
      <c r="L228" s="2"/>
      <c r="M228" s="2"/>
      <c r="N228" s="2"/>
      <c r="O228" s="2"/>
      <c r="P228" s="2"/>
      <c r="Q228" s="2"/>
      <c r="R228" s="2"/>
      <c r="S228" s="2"/>
      <c r="T228" s="2"/>
    </row>
    <row r="229" spans="2:20" ht="14.1" customHeight="1" x14ac:dyDescent="0.25">
      <c r="B229" s="2"/>
      <c r="C229" s="2"/>
      <c r="D229" s="2"/>
      <c r="E229" s="2"/>
      <c r="F229" s="2"/>
      <c r="G229" s="2"/>
      <c r="H229" s="2"/>
      <c r="I229" s="2"/>
      <c r="J229" s="2"/>
      <c r="K229" s="2"/>
      <c r="L229" s="2"/>
      <c r="M229" s="2"/>
      <c r="N229" s="2"/>
      <c r="O229" s="2"/>
      <c r="P229" s="2"/>
      <c r="Q229" s="2"/>
      <c r="R229" s="2"/>
      <c r="S229" s="2"/>
      <c r="T229" s="2"/>
    </row>
    <row r="230" spans="2:20" ht="14.1" customHeight="1" x14ac:dyDescent="0.25">
      <c r="B230" s="2"/>
      <c r="C230" s="2"/>
      <c r="D230" s="2"/>
      <c r="E230" s="2"/>
      <c r="F230" s="2"/>
      <c r="G230" s="2"/>
      <c r="H230" s="2"/>
      <c r="I230" s="2"/>
      <c r="J230" s="2"/>
      <c r="K230" s="2"/>
      <c r="L230" s="2"/>
      <c r="M230" s="2"/>
      <c r="N230" s="2"/>
      <c r="O230" s="2"/>
      <c r="P230" s="2"/>
      <c r="Q230" s="2"/>
      <c r="R230" s="2"/>
      <c r="S230" s="2"/>
      <c r="T230" s="2"/>
    </row>
    <row r="231" spans="2:20" ht="14.1" customHeight="1" x14ac:dyDescent="0.25">
      <c r="B231" s="2"/>
      <c r="C231" s="2"/>
      <c r="D231" s="2"/>
      <c r="E231" s="2"/>
      <c r="F231" s="2"/>
      <c r="G231" s="2"/>
      <c r="H231" s="2"/>
      <c r="I231" s="2"/>
      <c r="J231" s="2"/>
      <c r="K231" s="2"/>
      <c r="L231" s="2"/>
      <c r="M231" s="2"/>
      <c r="N231" s="2"/>
      <c r="O231" s="2"/>
      <c r="P231" s="2"/>
      <c r="Q231" s="2"/>
      <c r="R231" s="2"/>
      <c r="S231" s="2"/>
      <c r="T231" s="2"/>
    </row>
    <row r="232" spans="2:20" ht="14.1" customHeight="1" x14ac:dyDescent="0.25">
      <c r="B232" s="2"/>
      <c r="C232" s="2"/>
      <c r="D232" s="2"/>
      <c r="E232" s="2"/>
      <c r="F232" s="2"/>
      <c r="G232" s="2"/>
      <c r="H232" s="2"/>
      <c r="I232" s="2"/>
      <c r="J232" s="2"/>
      <c r="K232" s="2"/>
      <c r="L232" s="2"/>
      <c r="M232" s="2"/>
      <c r="N232" s="2"/>
      <c r="O232" s="2"/>
      <c r="P232" s="2"/>
      <c r="Q232" s="2"/>
      <c r="R232" s="2"/>
      <c r="S232" s="2"/>
      <c r="T232" s="2"/>
    </row>
    <row r="233" spans="2:20" ht="14.1" customHeight="1" x14ac:dyDescent="0.25">
      <c r="B233" s="2"/>
      <c r="C233" s="2"/>
      <c r="D233" s="2"/>
      <c r="E233" s="2"/>
      <c r="F233" s="2"/>
      <c r="G233" s="2"/>
      <c r="H233" s="2"/>
      <c r="I233" s="2"/>
      <c r="J233" s="2"/>
      <c r="K233" s="2"/>
      <c r="L233" s="2"/>
      <c r="M233" s="2"/>
      <c r="N233" s="2"/>
      <c r="O233" s="2"/>
      <c r="P233" s="2"/>
      <c r="Q233" s="2"/>
      <c r="R233" s="2"/>
      <c r="S233" s="2"/>
    </row>
    <row r="234" spans="2:20" ht="14.1" customHeight="1" x14ac:dyDescent="0.25">
      <c r="S234" s="2"/>
    </row>
  </sheetData>
  <sheetProtection sheet="1" objects="1" scenarios="1" selectLockedCells="1"/>
  <mergeCells count="58">
    <mergeCell ref="C148:J148"/>
    <mergeCell ref="C149:J149"/>
    <mergeCell ref="C150:J150"/>
    <mergeCell ref="C151:J151"/>
    <mergeCell ref="H99:O99"/>
    <mergeCell ref="C144:J144"/>
    <mergeCell ref="C153:I154"/>
    <mergeCell ref="B6:H6"/>
    <mergeCell ref="D85:L85"/>
    <mergeCell ref="M86:O86"/>
    <mergeCell ref="I86:J86"/>
    <mergeCell ref="K86:L86"/>
    <mergeCell ref="D86:F86"/>
    <mergeCell ref="G86:H86"/>
    <mergeCell ref="C20:H20"/>
    <mergeCell ref="C28:H29"/>
    <mergeCell ref="C31:H31"/>
    <mergeCell ref="B17:G17"/>
    <mergeCell ref="B25:G25"/>
    <mergeCell ref="C26:H26"/>
    <mergeCell ref="B30:G30"/>
    <mergeCell ref="B35:G35"/>
    <mergeCell ref="C168:Q168"/>
    <mergeCell ref="C123:J123"/>
    <mergeCell ref="C140:J141"/>
    <mergeCell ref="C101:D101"/>
    <mergeCell ref="C113:J113"/>
    <mergeCell ref="B112:I112"/>
    <mergeCell ref="G101:O101"/>
    <mergeCell ref="H159:I159"/>
    <mergeCell ref="H160:I160"/>
    <mergeCell ref="H158:I158"/>
    <mergeCell ref="C162:G162"/>
    <mergeCell ref="C163:G164"/>
    <mergeCell ref="C145:J145"/>
    <mergeCell ref="C146:J146"/>
    <mergeCell ref="C147:J147"/>
    <mergeCell ref="C152:J152"/>
    <mergeCell ref="P95:Q95"/>
    <mergeCell ref="C36:H36"/>
    <mergeCell ref="C51:G51"/>
    <mergeCell ref="C53:H54"/>
    <mergeCell ref="C66:G66"/>
    <mergeCell ref="C68:H69"/>
    <mergeCell ref="C38:H39"/>
    <mergeCell ref="B40:G40"/>
    <mergeCell ref="C42:H42"/>
    <mergeCell ref="B65:G65"/>
    <mergeCell ref="C45:H46"/>
    <mergeCell ref="C21:H23"/>
    <mergeCell ref="C75:F75"/>
    <mergeCell ref="C58:G58"/>
    <mergeCell ref="C60:G60"/>
    <mergeCell ref="C59:G59"/>
    <mergeCell ref="C61:G61"/>
    <mergeCell ref="C62:G62"/>
    <mergeCell ref="C63:G63"/>
    <mergeCell ref="C71:H71"/>
  </mergeCells>
  <phoneticPr fontId="0" type="noConversion"/>
  <pageMargins left="0.78740157480314965" right="0.78740157480314965" top="0.59055118110236227" bottom="0.59055118110236227" header="0.51181102362204722" footer="0.31496062992125984"/>
  <pageSetup paperSize="9" scale="42" fitToHeight="2" orientation="portrait" r:id="rId1"/>
  <headerFooter alignWithMargins="0">
    <oddFooter>&amp;L©AGRIDEA&amp;R04.2022</oddFooter>
  </headerFooter>
  <rowBreaks count="1" manualBreakCount="1">
    <brk id="82" min="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5181" r:id="rId4" name="cboSprache">
              <controlPr defaultSize="0" print="0" autoFill="0" autoLine="0" autoPict="0">
                <anchor moveWithCells="1">
                  <from>
                    <xdr:col>4</xdr:col>
                    <xdr:colOff>335280</xdr:colOff>
                    <xdr:row>100</xdr:row>
                    <xdr:rowOff>114300</xdr:rowOff>
                  </from>
                  <to>
                    <xdr:col>5</xdr:col>
                    <xdr:colOff>190500</xdr:colOff>
                    <xdr:row>100</xdr:row>
                    <xdr:rowOff>320040</xdr:rowOff>
                  </to>
                </anchor>
              </controlPr>
            </control>
          </mc:Choice>
        </mc:AlternateContent>
        <mc:AlternateContent xmlns:mc="http://schemas.openxmlformats.org/markup-compatibility/2006">
          <mc:Choice Requires="x14">
            <control shapeId="5186" r:id="rId5" name="Drop Down 66">
              <controlPr defaultSize="0" autoLine="0" autoPict="0">
                <anchor moveWithCells="1">
                  <from>
                    <xdr:col>6</xdr:col>
                    <xdr:colOff>518160</xdr:colOff>
                    <xdr:row>74</xdr:row>
                    <xdr:rowOff>160020</xdr:rowOff>
                  </from>
                  <to>
                    <xdr:col>7</xdr:col>
                    <xdr:colOff>327660</xdr:colOff>
                    <xdr:row>74</xdr:row>
                    <xdr:rowOff>434340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T110"/>
  <sheetViews>
    <sheetView showGridLines="0" showRowColHeaders="0" showZeros="0" zoomScaleNormal="100" workbookViewId="0">
      <selection activeCell="K10" sqref="K10"/>
    </sheetView>
  </sheetViews>
  <sheetFormatPr baseColWidth="10" defaultColWidth="11.44140625" defaultRowHeight="14.1" customHeight="1" x14ac:dyDescent="0.25"/>
  <cols>
    <col min="1" max="1" width="0.77734375" customWidth="1"/>
    <col min="2" max="2" width="1.5546875" customWidth="1"/>
    <col min="3" max="3" width="10.5546875" customWidth="1"/>
    <col min="4" max="4" width="7.5546875" customWidth="1"/>
    <col min="5" max="5" width="11" customWidth="1"/>
    <col min="6" max="6" width="7.44140625" customWidth="1"/>
    <col min="7" max="7" width="11.5546875" customWidth="1"/>
    <col min="8" max="8" width="7.5546875" customWidth="1"/>
    <col min="9" max="9" width="11.5546875" customWidth="1"/>
    <col min="10" max="10" width="4.5546875" customWidth="1"/>
    <col min="11" max="11" width="10.5546875" customWidth="1"/>
    <col min="12" max="12" width="3.44140625" customWidth="1"/>
    <col min="13" max="13" width="10.44140625" customWidth="1"/>
    <col min="14" max="14" width="3.5546875" customWidth="1"/>
    <col min="15" max="15" width="11.5546875" customWidth="1"/>
    <col min="16" max="16" width="2.44140625" customWidth="1"/>
    <col min="17" max="17" width="14.44140625" customWidth="1"/>
  </cols>
  <sheetData>
    <row r="1" spans="1:20" ht="42" customHeight="1" x14ac:dyDescent="0.4">
      <c r="F1" s="105" t="str">
        <f>Texte!A73</f>
        <v>Berechnung der Direktzahlungen ab 2026</v>
      </c>
      <c r="Q1" s="1" t="str">
        <f>Texte!A212</f>
        <v>Direktzahlungen 6</v>
      </c>
      <c r="R1" s="2"/>
      <c r="S1" s="2"/>
      <c r="T1" s="2"/>
    </row>
    <row r="2" spans="1:20" s="2" customFormat="1" ht="11.1" customHeight="1" thickBot="1" x14ac:dyDescent="0.3">
      <c r="B2" s="141"/>
      <c r="C2" s="141"/>
      <c r="D2" s="141"/>
      <c r="E2" s="141"/>
      <c r="F2" s="141"/>
      <c r="G2" s="141"/>
      <c r="H2" s="141"/>
      <c r="I2" s="141"/>
      <c r="J2" s="141"/>
      <c r="K2" s="141"/>
      <c r="L2" s="141"/>
      <c r="M2" s="141"/>
      <c r="N2" s="141"/>
      <c r="O2" s="141"/>
      <c r="P2" s="141"/>
      <c r="Q2" s="3"/>
    </row>
    <row r="3" spans="1:20" ht="22.05" customHeight="1" x14ac:dyDescent="0.25">
      <c r="B3" s="19" t="str">
        <f>Texte!A178</f>
        <v>Betrieb:</v>
      </c>
      <c r="C3" s="2"/>
      <c r="D3" s="137">
        <f>Kulturlandschaft!D3</f>
        <v>0</v>
      </c>
      <c r="E3" s="138"/>
      <c r="F3" s="138"/>
      <c r="G3" s="32"/>
      <c r="H3" s="33"/>
      <c r="I3" s="33"/>
      <c r="K3" s="2"/>
      <c r="L3" s="4" t="str">
        <f>Texte!A294</f>
        <v>Variante:</v>
      </c>
      <c r="M3" s="139">
        <f>Kulturlandschaft!K3</f>
        <v>0</v>
      </c>
      <c r="N3" s="138"/>
      <c r="O3" s="2"/>
      <c r="P3" s="4" t="str">
        <f>Texte!A53</f>
        <v>Jahr:</v>
      </c>
      <c r="Q3" s="140">
        <f>Kulturlandschaft!O3</f>
        <v>0</v>
      </c>
      <c r="R3" s="2"/>
      <c r="S3" s="2"/>
      <c r="T3" s="2"/>
    </row>
    <row r="4" spans="1:20" ht="12.75" customHeight="1" x14ac:dyDescent="0.25">
      <c r="B4" s="2"/>
      <c r="C4" s="2"/>
      <c r="D4" s="2"/>
      <c r="E4" s="2"/>
      <c r="F4" s="2"/>
      <c r="G4" s="2"/>
      <c r="H4" s="2"/>
      <c r="I4" s="2"/>
      <c r="J4" s="2"/>
      <c r="K4" s="2"/>
      <c r="L4" s="2"/>
      <c r="M4" s="2"/>
      <c r="N4" s="2"/>
      <c r="O4" s="2"/>
      <c r="P4" s="2"/>
      <c r="Q4" s="2"/>
      <c r="R4" s="2"/>
      <c r="S4" s="2"/>
      <c r="T4" s="2"/>
    </row>
    <row r="5" spans="1:20" ht="17.100000000000001" customHeight="1" x14ac:dyDescent="0.3">
      <c r="B5" s="47" t="str">
        <f>Texte!A110</f>
        <v>Ressourceneffizienzbeiträge (nationale: REB, Art. 82 und Anhang 7 DZV)</v>
      </c>
      <c r="C5" s="2"/>
      <c r="D5" s="2"/>
      <c r="E5" s="2"/>
      <c r="F5" s="2"/>
      <c r="G5" s="2"/>
      <c r="H5" s="2"/>
      <c r="I5" s="2"/>
      <c r="J5" s="2"/>
      <c r="K5" s="2"/>
      <c r="L5" s="2"/>
      <c r="M5" s="2"/>
      <c r="N5" s="2"/>
      <c r="O5" s="2"/>
      <c r="P5" s="2"/>
      <c r="Q5" s="2"/>
      <c r="R5" s="6"/>
      <c r="S5" s="6"/>
      <c r="T5" s="2"/>
    </row>
    <row r="6" spans="1:20" ht="17.100000000000001" customHeight="1" x14ac:dyDescent="0.25">
      <c r="B6" s="504"/>
      <c r="C6" s="505"/>
      <c r="D6" s="505"/>
      <c r="E6" s="505"/>
      <c r="F6" s="505"/>
      <c r="G6" s="505"/>
      <c r="H6" s="505"/>
      <c r="I6" s="52"/>
      <c r="J6" s="503"/>
      <c r="K6" s="503"/>
      <c r="L6" s="503"/>
      <c r="M6" s="52"/>
      <c r="N6" s="90"/>
      <c r="O6" s="52"/>
      <c r="P6" s="52"/>
      <c r="Q6" s="57" t="str">
        <f>Texte!A282</f>
        <v>Total (Fr.)</v>
      </c>
      <c r="R6" s="6"/>
      <c r="S6" s="6"/>
      <c r="T6" s="2"/>
    </row>
    <row r="7" spans="1:20" ht="18" customHeight="1" x14ac:dyDescent="0.25">
      <c r="B7" s="172"/>
      <c r="C7" s="366"/>
      <c r="D7" s="366"/>
      <c r="E7" s="366"/>
      <c r="F7" s="366"/>
      <c r="G7" s="366"/>
      <c r="H7" s="366"/>
      <c r="I7" s="110"/>
      <c r="J7" s="15"/>
      <c r="K7" s="41"/>
      <c r="L7" s="15"/>
      <c r="M7" s="41"/>
      <c r="N7" s="41"/>
      <c r="O7" s="41"/>
      <c r="P7" s="20"/>
      <c r="Q7" s="107"/>
      <c r="R7" s="31"/>
      <c r="S7" s="2"/>
    </row>
    <row r="8" spans="1:20" ht="18" customHeight="1" x14ac:dyDescent="0.25">
      <c r="B8" s="172"/>
      <c r="C8" s="372"/>
      <c r="D8" s="372"/>
      <c r="E8" s="372"/>
      <c r="F8" s="372"/>
      <c r="G8" s="372"/>
      <c r="H8" s="372"/>
      <c r="I8" s="372" t="str">
        <f>Texte!A190</f>
        <v>Betrag (Fr.)</v>
      </c>
      <c r="J8" s="372"/>
      <c r="K8" s="41"/>
      <c r="L8" s="15"/>
      <c r="M8" s="41" t="str">
        <f>Texte!A253</f>
        <v>Zwischentotal</v>
      </c>
      <c r="N8" s="41"/>
      <c r="O8" s="41"/>
      <c r="P8" s="20"/>
      <c r="Q8" s="48"/>
      <c r="R8" s="31"/>
      <c r="S8" s="2"/>
    </row>
    <row r="9" spans="1:20" ht="18" customHeight="1" x14ac:dyDescent="0.3">
      <c r="B9" s="8" t="str">
        <f>Texte!A485</f>
        <v>Stickstoffreduzierte Phasenfütterung von Schweinen*</v>
      </c>
      <c r="C9" s="372"/>
      <c r="D9" s="372"/>
      <c r="E9" s="372"/>
      <c r="F9" s="372"/>
      <c r="G9" s="372"/>
      <c r="H9" s="372"/>
      <c r="I9" s="372"/>
      <c r="J9" s="372"/>
      <c r="K9" s="41" t="str">
        <f>Texte!A285</f>
        <v>GVE</v>
      </c>
      <c r="L9" s="15"/>
      <c r="M9" s="41"/>
      <c r="N9" s="41"/>
      <c r="O9" s="41"/>
      <c r="P9" s="20"/>
      <c r="Q9" s="48"/>
      <c r="R9" s="31"/>
      <c r="S9" s="2"/>
    </row>
    <row r="10" spans="1:20" ht="18" customHeight="1" x14ac:dyDescent="0.25">
      <c r="B10" s="172"/>
      <c r="C10" s="440"/>
      <c r="D10" s="440"/>
      <c r="E10" s="440"/>
      <c r="F10" s="440"/>
      <c r="G10" s="440"/>
      <c r="H10" s="440"/>
      <c r="I10" s="161">
        <v>35</v>
      </c>
      <c r="J10" s="82" t="s">
        <v>137</v>
      </c>
      <c r="K10" s="163"/>
      <c r="L10" s="162" t="s">
        <v>138</v>
      </c>
      <c r="M10" s="161">
        <f>I10*K10</f>
        <v>0</v>
      </c>
      <c r="N10" s="204"/>
      <c r="O10" s="204"/>
      <c r="P10" s="14"/>
      <c r="Q10" s="205"/>
      <c r="R10" s="31"/>
      <c r="S10" s="2"/>
    </row>
    <row r="11" spans="1:20" ht="18" customHeight="1" x14ac:dyDescent="0.25">
      <c r="B11" s="172"/>
      <c r="C11" s="201"/>
      <c r="D11" s="201"/>
      <c r="E11" s="201"/>
      <c r="F11" s="201"/>
      <c r="G11" s="201"/>
      <c r="H11" s="201"/>
      <c r="I11" s="36"/>
      <c r="J11" s="15"/>
      <c r="K11" s="41"/>
      <c r="L11" s="20"/>
      <c r="M11" s="36"/>
      <c r="N11" s="36"/>
      <c r="O11" s="36"/>
      <c r="P11" s="87"/>
      <c r="Q11" s="112"/>
      <c r="R11" s="31"/>
      <c r="S11" s="2"/>
    </row>
    <row r="12" spans="1:20" ht="18" customHeight="1" x14ac:dyDescent="0.25">
      <c r="B12" s="172"/>
      <c r="C12" s="207"/>
      <c r="D12" s="15"/>
      <c r="E12" s="41"/>
      <c r="F12" s="15"/>
      <c r="G12" s="41"/>
      <c r="H12" s="10"/>
      <c r="I12" s="41"/>
      <c r="J12" s="10"/>
      <c r="K12" s="41"/>
      <c r="L12" s="15"/>
      <c r="M12" s="120" t="str">
        <f>Texte!A252</f>
        <v>Summe der Beiträge</v>
      </c>
      <c r="N12" s="44"/>
      <c r="O12" s="44"/>
      <c r="P12" s="20"/>
      <c r="Q12" s="142"/>
      <c r="R12" s="31"/>
      <c r="S12" s="2"/>
    </row>
    <row r="13" spans="1:20" ht="18" customHeight="1" x14ac:dyDescent="0.25">
      <c r="B13" s="172"/>
      <c r="C13" s="207" t="str">
        <f>Texte!A539</f>
        <v>*Beitrag wird 2027 aufgehoben</v>
      </c>
      <c r="D13" s="45"/>
      <c r="E13" s="45"/>
      <c r="F13" s="45"/>
      <c r="G13" s="41"/>
      <c r="H13" s="45"/>
      <c r="I13" s="110"/>
      <c r="J13" s="15"/>
      <c r="K13" s="41"/>
      <c r="L13" s="15"/>
      <c r="M13" s="41"/>
      <c r="N13" s="41"/>
      <c r="O13" s="41"/>
      <c r="P13" s="20" t="s">
        <v>138</v>
      </c>
      <c r="Q13" s="46">
        <f>M10</f>
        <v>0</v>
      </c>
      <c r="R13" s="31"/>
      <c r="S13" s="2"/>
    </row>
    <row r="14" spans="1:20" ht="18" customHeight="1" x14ac:dyDescent="0.25">
      <c r="B14" s="172"/>
      <c r="C14" s="372"/>
      <c r="D14" s="372"/>
      <c r="E14" s="372"/>
      <c r="F14" s="372"/>
      <c r="G14" s="372"/>
      <c r="H14" s="372"/>
      <c r="I14" s="372"/>
      <c r="J14" s="372"/>
      <c r="K14" s="41"/>
      <c r="L14" s="15"/>
      <c r="M14" s="41"/>
      <c r="N14" s="41"/>
      <c r="O14" s="41"/>
      <c r="P14" s="20"/>
      <c r="Q14" s="48"/>
      <c r="R14" s="31"/>
      <c r="S14" s="2"/>
    </row>
    <row r="15" spans="1:20" ht="17.100000000000001" customHeight="1" x14ac:dyDescent="0.3">
      <c r="A15" s="10"/>
      <c r="B15" s="235" t="str">
        <f>Texte!A279</f>
        <v>Total nationale Ressourceneffizienzbeiträge</v>
      </c>
      <c r="C15" s="15"/>
      <c r="D15" s="15"/>
      <c r="E15" s="15"/>
      <c r="F15" s="15"/>
      <c r="G15" s="15"/>
      <c r="H15" s="15"/>
      <c r="I15" s="15"/>
      <c r="J15" s="15"/>
      <c r="K15" s="15"/>
      <c r="L15" s="15"/>
      <c r="M15" s="15"/>
      <c r="N15" s="15"/>
      <c r="O15" s="47"/>
      <c r="P15" s="15"/>
      <c r="Q15" s="144">
        <f>+Q13</f>
        <v>0</v>
      </c>
      <c r="R15" s="14"/>
      <c r="S15" s="14"/>
    </row>
    <row r="16" spans="1:20" ht="6" customHeight="1" x14ac:dyDescent="0.4">
      <c r="A16" s="10"/>
      <c r="B16" s="116"/>
      <c r="C16" s="15"/>
      <c r="D16" s="15"/>
      <c r="E16" s="15"/>
      <c r="F16" s="15"/>
      <c r="G16" s="15"/>
      <c r="H16" s="15"/>
      <c r="I16" s="15"/>
      <c r="J16" s="15"/>
      <c r="K16" s="15"/>
      <c r="L16" s="15"/>
      <c r="M16" s="15"/>
      <c r="N16" s="15"/>
      <c r="O16" s="47"/>
      <c r="P16" s="15"/>
      <c r="Q16" s="219"/>
      <c r="R16" s="14"/>
      <c r="S16" s="14"/>
    </row>
    <row r="17" spans="1:19" ht="17.100000000000001" customHeight="1" x14ac:dyDescent="0.4">
      <c r="A17" s="10"/>
      <c r="B17" s="220"/>
      <c r="C17" s="52"/>
      <c r="D17" s="52"/>
      <c r="E17" s="52"/>
      <c r="F17" s="52"/>
      <c r="G17" s="52"/>
      <c r="H17" s="52"/>
      <c r="I17" s="52"/>
      <c r="J17" s="52"/>
      <c r="K17" s="52"/>
      <c r="L17" s="52"/>
      <c r="M17" s="52"/>
      <c r="N17" s="52"/>
      <c r="O17" s="221"/>
      <c r="P17" s="52"/>
      <c r="Q17" s="222"/>
      <c r="R17" s="14"/>
      <c r="S17" s="14"/>
    </row>
    <row r="18" spans="1:19" ht="17.100000000000001" customHeight="1" x14ac:dyDescent="0.3">
      <c r="A18" s="10"/>
      <c r="B18" s="47" t="str">
        <f>Texte!A112</f>
        <v>Ressourceneffizienzbeiträge (regionale, Art. 77 a/b LwG und Art. 62a GSchG)</v>
      </c>
      <c r="C18" s="15"/>
      <c r="D18" s="15"/>
      <c r="E18" s="15"/>
      <c r="F18" s="15"/>
      <c r="G18" s="15"/>
      <c r="H18" s="15"/>
      <c r="I18" s="15"/>
      <c r="J18" s="15"/>
      <c r="K18" s="15"/>
      <c r="L18" s="15"/>
      <c r="M18" s="15"/>
      <c r="N18" s="15"/>
      <c r="O18" s="47"/>
      <c r="P18" s="15"/>
      <c r="Q18" s="192"/>
      <c r="R18" s="14"/>
      <c r="S18" s="14"/>
    </row>
    <row r="19" spans="1:19" ht="17.100000000000001" customHeight="1" x14ac:dyDescent="0.3">
      <c r="B19" s="101"/>
      <c r="C19" s="52"/>
      <c r="D19" s="52"/>
      <c r="E19" s="52"/>
      <c r="F19" s="52"/>
      <c r="G19" s="52"/>
      <c r="H19" s="52"/>
      <c r="I19" s="52"/>
      <c r="J19" s="52"/>
      <c r="K19" s="52" t="str">
        <f>Texte!A188</f>
        <v>Beitrag (Fr.)</v>
      </c>
      <c r="L19" s="52"/>
      <c r="M19" s="52"/>
      <c r="N19" s="90"/>
      <c r="O19" s="52"/>
      <c r="P19" s="52"/>
      <c r="Q19" s="57" t="str">
        <f>Texte!A282</f>
        <v>Total (Fr.)</v>
      </c>
      <c r="R19" s="14"/>
      <c r="S19" s="14"/>
    </row>
    <row r="20" spans="1:19" ht="17.100000000000001" customHeight="1" x14ac:dyDescent="0.25">
      <c r="B20" s="11"/>
      <c r="C20" s="15" t="str">
        <f>Texte!A165</f>
        <v>Beitrag für die nachhaltige Nutzung der Ressourcen Art. 77a und 77b LwG</v>
      </c>
      <c r="D20" s="15"/>
      <c r="E20" s="15"/>
      <c r="F20" s="15"/>
      <c r="G20" s="15"/>
      <c r="H20" s="15"/>
      <c r="I20" s="44"/>
      <c r="J20" s="15"/>
      <c r="K20" s="223"/>
      <c r="L20" s="20"/>
      <c r="M20" s="36"/>
      <c r="N20" s="36"/>
      <c r="O20" s="36"/>
      <c r="P20" s="20"/>
      <c r="Q20" s="59"/>
      <c r="R20" s="14"/>
      <c r="S20" s="14"/>
    </row>
    <row r="21" spans="1:19" ht="17.100000000000001" customHeight="1" x14ac:dyDescent="0.25">
      <c r="B21" s="11"/>
      <c r="C21" s="15" t="str">
        <f>Texte!A159</f>
        <v>Beitrag für den Gewässerschutz Art. 62a GSchG</v>
      </c>
      <c r="D21" s="15"/>
      <c r="E21" s="15"/>
      <c r="F21" s="15"/>
      <c r="G21" s="15"/>
      <c r="H21" s="15"/>
      <c r="I21" s="44"/>
      <c r="J21" s="15"/>
      <c r="K21" s="223"/>
      <c r="L21" s="20"/>
      <c r="M21" s="36"/>
      <c r="N21" s="36"/>
      <c r="O21" s="36"/>
      <c r="P21" s="20"/>
      <c r="Q21" s="59"/>
      <c r="R21" s="14"/>
      <c r="S21" s="14"/>
    </row>
    <row r="22" spans="1:19" ht="17.100000000000001" customHeight="1" x14ac:dyDescent="0.25">
      <c r="B22" s="11"/>
      <c r="C22" s="41"/>
      <c r="D22" s="15"/>
      <c r="E22" s="41"/>
      <c r="F22" s="15"/>
      <c r="G22" s="41"/>
      <c r="H22" s="10"/>
      <c r="I22" s="41"/>
      <c r="J22" s="10"/>
      <c r="K22" s="41"/>
      <c r="L22" s="15"/>
      <c r="M22" s="120"/>
      <c r="N22" s="44"/>
      <c r="O22" s="44"/>
      <c r="P22" s="20"/>
      <c r="Q22" s="142"/>
      <c r="R22" s="14"/>
      <c r="S22" s="14"/>
    </row>
    <row r="23" spans="1:19" ht="17.100000000000001" customHeight="1" x14ac:dyDescent="0.3">
      <c r="B23" s="235" t="str">
        <f>Texte!A280</f>
        <v>Total regionale Ressourceneffizienzbeiträge</v>
      </c>
      <c r="D23" s="45"/>
      <c r="E23" s="45"/>
      <c r="F23" s="45"/>
      <c r="G23" s="41"/>
      <c r="H23" s="45"/>
      <c r="I23" s="110"/>
      <c r="J23" s="15"/>
      <c r="K23" s="41"/>
      <c r="L23" s="15"/>
      <c r="M23" s="41"/>
      <c r="N23" s="41"/>
      <c r="O23" s="47"/>
      <c r="P23" s="20" t="s">
        <v>138</v>
      </c>
      <c r="Q23" s="144">
        <f>SUM(K20:K21)</f>
        <v>0</v>
      </c>
      <c r="R23" s="14"/>
      <c r="S23" s="14"/>
    </row>
    <row r="24" spans="1:19" s="10" customFormat="1" ht="6" customHeight="1" x14ac:dyDescent="0.25">
      <c r="B24" s="100"/>
      <c r="C24" s="62"/>
      <c r="D24" s="62"/>
      <c r="E24" s="62"/>
      <c r="F24" s="62"/>
      <c r="G24" s="62"/>
      <c r="H24" s="27"/>
      <c r="I24" s="27"/>
      <c r="J24" s="27"/>
      <c r="K24" s="62"/>
      <c r="L24" s="62"/>
      <c r="M24" s="62"/>
      <c r="N24" s="62"/>
      <c r="O24" s="62"/>
      <c r="P24" s="62"/>
      <c r="Q24" s="119"/>
      <c r="R24" s="14"/>
      <c r="S24" s="14"/>
    </row>
    <row r="25" spans="1:19" s="10" customFormat="1" ht="49.95" customHeight="1" x14ac:dyDescent="0.25">
      <c r="A25"/>
      <c r="B25"/>
      <c r="C25" s="502" t="str">
        <f>Texte!A327</f>
        <v>Stand gemäss Verordnungspaket vom Oktober 2025.
AGRIDEA lehnt jede Haftung und Gewährleistung ab, die aus Berechnungen mit diesem Instrument abgeleitet werden.
Version 4.11</v>
      </c>
      <c r="D25" s="502"/>
      <c r="E25" s="502"/>
      <c r="F25" s="502"/>
      <c r="G25" s="502"/>
      <c r="H25" s="502"/>
      <c r="I25" s="502"/>
      <c r="J25" s="502"/>
      <c r="K25" s="502"/>
      <c r="L25" s="502"/>
      <c r="M25" s="502"/>
      <c r="N25" s="502"/>
      <c r="O25" s="502"/>
      <c r="P25" s="502"/>
      <c r="Q25" s="502"/>
      <c r="R25"/>
      <c r="S25"/>
    </row>
    <row r="26" spans="1:19" s="10" customFormat="1" ht="17.100000000000001" customHeight="1" x14ac:dyDescent="0.25">
      <c r="B26" s="2"/>
      <c r="C26" s="2"/>
      <c r="D26" s="2"/>
      <c r="E26" s="2"/>
      <c r="F26" s="2"/>
      <c r="G26" s="2"/>
      <c r="H26" s="2"/>
      <c r="I26" s="2"/>
      <c r="J26" s="2"/>
      <c r="K26" s="2"/>
      <c r="L26" s="2"/>
      <c r="M26" s="2"/>
      <c r="N26" s="2"/>
      <c r="O26" s="2"/>
      <c r="P26" s="2"/>
      <c r="Q26" s="2"/>
    </row>
    <row r="27" spans="1:19" s="10" customFormat="1" ht="17.100000000000001" customHeight="1" x14ac:dyDescent="0.25">
      <c r="A27"/>
      <c r="B27" s="2"/>
      <c r="C27" s="2"/>
      <c r="D27" s="2"/>
      <c r="E27" s="2"/>
      <c r="F27" s="2"/>
      <c r="G27" s="2"/>
      <c r="H27" s="2"/>
      <c r="I27" s="2"/>
      <c r="J27" s="2"/>
      <c r="K27" s="2"/>
      <c r="L27" s="2"/>
      <c r="M27" s="2"/>
      <c r="N27" s="2"/>
      <c r="O27" s="2"/>
      <c r="P27" s="2"/>
      <c r="Q27" s="2"/>
      <c r="R27" s="2"/>
      <c r="S27" s="2"/>
    </row>
    <row r="28" spans="1:19" s="10" customFormat="1" ht="14.1" customHeight="1" x14ac:dyDescent="0.25">
      <c r="A28"/>
      <c r="B28" s="2"/>
      <c r="C28" s="2"/>
      <c r="D28" s="2"/>
      <c r="E28" s="2"/>
      <c r="F28" s="2"/>
      <c r="G28" s="2"/>
      <c r="H28" s="2"/>
      <c r="I28" s="2"/>
      <c r="J28" s="2"/>
      <c r="K28" s="2"/>
      <c r="L28" s="2"/>
      <c r="M28" s="2"/>
      <c r="N28" s="2"/>
      <c r="O28" s="2"/>
      <c r="P28" s="2"/>
      <c r="Q28" s="2"/>
      <c r="R28" s="2"/>
      <c r="S28" s="2"/>
    </row>
    <row r="29" spans="1:19" ht="14.1" customHeight="1" x14ac:dyDescent="0.25">
      <c r="B29" s="2"/>
      <c r="C29" s="2"/>
      <c r="D29" s="2"/>
      <c r="E29" s="2"/>
      <c r="F29" s="2"/>
      <c r="G29" s="2"/>
      <c r="H29" s="2"/>
      <c r="I29" s="2"/>
      <c r="J29" s="2"/>
      <c r="K29" s="2"/>
      <c r="L29" s="2"/>
      <c r="M29" s="2"/>
      <c r="N29" s="2"/>
      <c r="O29" s="2"/>
      <c r="P29" s="2"/>
      <c r="Q29" s="2"/>
      <c r="R29" s="2"/>
      <c r="S29" s="2"/>
    </row>
    <row r="30" spans="1:19" ht="14.1" customHeight="1" x14ac:dyDescent="0.25">
      <c r="B30" s="2"/>
      <c r="C30" s="2"/>
      <c r="D30" s="2"/>
      <c r="E30" s="2"/>
      <c r="F30" s="2"/>
      <c r="G30" s="2"/>
      <c r="H30" s="2"/>
      <c r="I30" s="2"/>
      <c r="J30" s="2"/>
      <c r="K30" s="2"/>
      <c r="L30" s="2"/>
      <c r="M30" s="2"/>
      <c r="N30" s="2"/>
      <c r="O30" s="2"/>
      <c r="P30" s="2"/>
      <c r="Q30" s="2"/>
      <c r="R30" s="2"/>
      <c r="S30" s="2"/>
    </row>
    <row r="31" spans="1:19" ht="14.1" customHeight="1" x14ac:dyDescent="0.25">
      <c r="B31" s="2"/>
      <c r="C31" s="2"/>
      <c r="D31" s="2"/>
      <c r="E31" s="2"/>
      <c r="F31" s="2"/>
      <c r="G31" s="2"/>
      <c r="H31" s="2"/>
      <c r="I31" s="2"/>
      <c r="J31" s="2"/>
      <c r="K31" s="2"/>
      <c r="L31" s="2"/>
      <c r="M31" s="2"/>
      <c r="N31" s="2"/>
      <c r="O31" s="2"/>
      <c r="P31" s="2"/>
      <c r="Q31" s="2"/>
      <c r="R31" s="2"/>
      <c r="S31" s="2"/>
    </row>
    <row r="32" spans="1:19" s="10" customFormat="1" ht="14.1" customHeight="1" x14ac:dyDescent="0.25">
      <c r="A32"/>
      <c r="B32" s="2"/>
      <c r="C32" s="2"/>
      <c r="D32" s="2"/>
      <c r="E32" s="2"/>
      <c r="F32" s="2"/>
      <c r="G32" s="2"/>
      <c r="H32" s="2"/>
      <c r="I32" s="2"/>
      <c r="J32" s="2"/>
      <c r="K32" s="2"/>
      <c r="L32" s="2"/>
      <c r="M32" s="2"/>
      <c r="N32" s="2"/>
      <c r="O32" s="2"/>
      <c r="P32" s="2"/>
      <c r="Q32" s="2"/>
      <c r="R32" s="2"/>
      <c r="S32" s="2"/>
    </row>
    <row r="33" spans="1:20" s="10" customFormat="1" ht="14.1" customHeight="1" x14ac:dyDescent="0.25">
      <c r="A33"/>
      <c r="B33" s="2"/>
      <c r="C33" s="2"/>
      <c r="D33" s="2"/>
      <c r="E33" s="2"/>
      <c r="F33" s="2"/>
      <c r="G33" s="2"/>
      <c r="H33" s="2"/>
      <c r="I33" s="2"/>
      <c r="J33" s="2"/>
      <c r="K33" s="2"/>
      <c r="L33" s="2"/>
      <c r="M33" s="2"/>
      <c r="N33" s="2"/>
      <c r="O33" s="2"/>
      <c r="P33" s="2"/>
      <c r="Q33" s="2"/>
      <c r="R33" s="2"/>
      <c r="S33" s="2"/>
    </row>
    <row r="34" spans="1:20" s="10" customFormat="1" ht="14.1" customHeight="1" x14ac:dyDescent="0.25">
      <c r="A34"/>
      <c r="B34" s="2"/>
      <c r="C34" s="2"/>
      <c r="D34" s="2"/>
      <c r="E34" s="2"/>
      <c r="F34" s="2"/>
      <c r="G34" s="2"/>
      <c r="H34" s="2"/>
      <c r="I34" s="2"/>
      <c r="J34" s="2"/>
      <c r="K34" s="2"/>
      <c r="L34" s="2"/>
      <c r="M34" s="2"/>
      <c r="N34" s="2"/>
      <c r="O34" s="2"/>
      <c r="P34" s="2"/>
      <c r="Q34" s="2"/>
      <c r="R34" s="2"/>
      <c r="S34" s="2"/>
    </row>
    <row r="35" spans="1:20" s="10" customFormat="1" ht="14.1" customHeight="1" x14ac:dyDescent="0.25">
      <c r="A35"/>
      <c r="B35" s="2"/>
      <c r="C35" s="2"/>
      <c r="D35" s="2"/>
      <c r="E35" s="2"/>
      <c r="F35" s="2"/>
      <c r="G35" s="2"/>
      <c r="H35" s="2"/>
      <c r="I35" s="2"/>
      <c r="J35" s="2"/>
      <c r="K35" s="2"/>
      <c r="L35" s="2"/>
      <c r="M35" s="2"/>
      <c r="N35" s="2"/>
      <c r="O35" s="2"/>
      <c r="P35" s="2"/>
      <c r="Q35" s="2"/>
      <c r="R35" s="2"/>
      <c r="S35" s="2"/>
    </row>
    <row r="36" spans="1:20" s="10" customFormat="1" ht="14.1" customHeight="1" x14ac:dyDescent="0.25">
      <c r="A36"/>
      <c r="B36" s="2"/>
      <c r="C36" s="2"/>
      <c r="D36" s="2"/>
      <c r="E36" s="2"/>
      <c r="F36" s="2"/>
      <c r="G36" s="2"/>
      <c r="H36" s="2"/>
      <c r="I36" s="2"/>
      <c r="J36" s="2"/>
      <c r="K36" s="2"/>
      <c r="L36" s="2"/>
      <c r="M36" s="2"/>
      <c r="N36" s="2"/>
      <c r="O36" s="2"/>
      <c r="P36" s="2"/>
      <c r="Q36" s="2"/>
      <c r="R36" s="2"/>
      <c r="S36" s="2"/>
    </row>
    <row r="37" spans="1:20" s="10" customFormat="1" ht="14.1" customHeight="1" x14ac:dyDescent="0.25">
      <c r="A37"/>
      <c r="B37" s="2"/>
      <c r="C37" s="2"/>
      <c r="D37" s="2"/>
      <c r="E37" s="2"/>
      <c r="F37" s="2"/>
      <c r="G37" s="2"/>
      <c r="H37" s="2"/>
      <c r="I37" s="2"/>
      <c r="J37" s="2"/>
      <c r="K37" s="2"/>
      <c r="L37" s="2"/>
      <c r="M37" s="2"/>
      <c r="N37" s="2"/>
      <c r="O37" s="2"/>
      <c r="P37" s="2"/>
      <c r="Q37" s="2"/>
      <c r="R37" s="2"/>
      <c r="S37" s="2"/>
    </row>
    <row r="38" spans="1:20" s="10" customFormat="1" ht="14.1" customHeight="1" x14ac:dyDescent="0.25">
      <c r="A38"/>
      <c r="B38" s="2"/>
      <c r="C38" s="2"/>
      <c r="D38" s="2"/>
      <c r="E38" s="2"/>
      <c r="F38" s="2"/>
      <c r="G38" s="2"/>
      <c r="H38" s="2"/>
      <c r="I38" s="2"/>
      <c r="J38" s="2"/>
      <c r="K38" s="2"/>
      <c r="L38" s="2"/>
      <c r="M38" s="2"/>
      <c r="N38" s="2"/>
      <c r="O38" s="2"/>
      <c r="P38" s="2"/>
      <c r="Q38" s="2"/>
      <c r="R38" s="2"/>
      <c r="S38" s="2"/>
    </row>
    <row r="39" spans="1:20" ht="14.1" customHeight="1" x14ac:dyDescent="0.25">
      <c r="B39" s="2"/>
      <c r="C39" s="2"/>
      <c r="D39" s="2"/>
      <c r="E39" s="2"/>
      <c r="F39" s="2"/>
      <c r="G39" s="2"/>
      <c r="H39" s="2"/>
      <c r="I39" s="2"/>
      <c r="J39" s="2"/>
      <c r="K39" s="2"/>
      <c r="L39" s="2"/>
      <c r="M39" s="2"/>
      <c r="N39" s="2"/>
      <c r="O39" s="2"/>
      <c r="P39" s="2"/>
      <c r="Q39" s="2"/>
      <c r="R39" s="2"/>
      <c r="S39" s="2"/>
    </row>
    <row r="40" spans="1:20" ht="14.1" customHeight="1" x14ac:dyDescent="0.25">
      <c r="B40" s="2"/>
      <c r="C40" s="2"/>
      <c r="D40" s="2"/>
      <c r="E40" s="2"/>
      <c r="F40" s="2"/>
      <c r="G40" s="2"/>
      <c r="H40" s="2"/>
      <c r="I40" s="2"/>
      <c r="J40" s="2"/>
      <c r="K40" s="2"/>
      <c r="L40" s="2"/>
      <c r="M40" s="2"/>
      <c r="N40" s="2"/>
      <c r="O40" s="2"/>
      <c r="P40" s="2"/>
      <c r="Q40" s="2"/>
      <c r="R40" s="2"/>
      <c r="S40" s="2"/>
    </row>
    <row r="41" spans="1:20" ht="14.1" customHeight="1" x14ac:dyDescent="0.25">
      <c r="B41" s="2"/>
      <c r="C41" s="2"/>
      <c r="D41" s="2"/>
      <c r="E41" s="2"/>
      <c r="F41" s="2"/>
      <c r="G41" s="2"/>
      <c r="H41" s="2"/>
      <c r="I41" s="2"/>
      <c r="J41" s="2"/>
      <c r="K41" s="2"/>
      <c r="L41" s="2"/>
      <c r="M41" s="2"/>
      <c r="N41" s="2"/>
      <c r="O41" s="2"/>
      <c r="P41" s="2"/>
      <c r="Q41" s="2"/>
      <c r="R41" s="2"/>
      <c r="S41" s="2"/>
    </row>
    <row r="42" spans="1:20" ht="14.1" customHeight="1" x14ac:dyDescent="0.25">
      <c r="B42" s="2"/>
      <c r="C42" s="2"/>
      <c r="D42" s="2"/>
      <c r="E42" s="2"/>
      <c r="F42" s="2"/>
      <c r="G42" s="2"/>
      <c r="H42" s="2"/>
      <c r="I42" s="2"/>
      <c r="J42" s="2"/>
      <c r="K42" s="2"/>
      <c r="L42" s="2"/>
      <c r="M42" s="2"/>
      <c r="N42" s="2"/>
      <c r="O42" s="2"/>
      <c r="P42" s="2"/>
      <c r="Q42" s="2"/>
      <c r="R42" s="2"/>
      <c r="S42" s="2"/>
      <c r="T42" s="2"/>
    </row>
    <row r="43" spans="1:20" s="10" customFormat="1" ht="14.1" customHeight="1" x14ac:dyDescent="0.25">
      <c r="A43"/>
      <c r="B43" s="2"/>
      <c r="C43" s="2"/>
      <c r="D43" s="2"/>
      <c r="E43" s="2"/>
      <c r="F43" s="2"/>
      <c r="G43" s="2"/>
      <c r="H43" s="2"/>
      <c r="I43" s="2"/>
      <c r="J43" s="2"/>
      <c r="K43" s="2"/>
      <c r="L43" s="2"/>
      <c r="M43" s="2"/>
      <c r="N43" s="2"/>
      <c r="O43" s="2"/>
      <c r="P43" s="2"/>
      <c r="Q43" s="2"/>
      <c r="R43" s="2"/>
      <c r="S43" s="2"/>
    </row>
    <row r="44" spans="1:20" s="10" customFormat="1" ht="14.1" customHeight="1" x14ac:dyDescent="0.25">
      <c r="A44"/>
      <c r="B44" s="2"/>
      <c r="C44" s="2"/>
      <c r="D44" s="2"/>
      <c r="E44" s="2"/>
      <c r="F44" s="2"/>
      <c r="G44" s="2"/>
      <c r="H44" s="2"/>
      <c r="I44" s="2"/>
      <c r="J44" s="2"/>
      <c r="K44" s="2"/>
      <c r="L44" s="2"/>
      <c r="M44" s="2"/>
      <c r="N44" s="2"/>
      <c r="O44" s="2"/>
      <c r="P44" s="2"/>
      <c r="Q44" s="2"/>
      <c r="R44" s="2"/>
      <c r="S44" s="2"/>
    </row>
    <row r="45" spans="1:20" ht="14.1" customHeight="1" x14ac:dyDescent="0.25">
      <c r="B45" s="2"/>
      <c r="C45" s="2"/>
      <c r="D45" s="2"/>
      <c r="E45" s="2"/>
      <c r="F45" s="2"/>
      <c r="G45" s="2"/>
      <c r="H45" s="2"/>
      <c r="I45" s="2"/>
      <c r="J45" s="2"/>
      <c r="K45" s="2"/>
      <c r="L45" s="2"/>
      <c r="M45" s="2"/>
      <c r="N45" s="2"/>
      <c r="O45" s="2"/>
      <c r="P45" s="2"/>
      <c r="Q45" s="2"/>
      <c r="R45" s="2"/>
      <c r="S45" s="2"/>
    </row>
    <row r="46" spans="1:20" s="10" customFormat="1" ht="14.1" customHeight="1" x14ac:dyDescent="0.25">
      <c r="A46"/>
      <c r="B46" s="2"/>
      <c r="C46" s="2"/>
      <c r="D46" s="2"/>
      <c r="E46" s="2"/>
      <c r="F46" s="2"/>
      <c r="G46" s="2"/>
      <c r="H46" s="2"/>
      <c r="I46" s="2"/>
      <c r="J46" s="2"/>
      <c r="K46" s="2"/>
      <c r="L46" s="2"/>
      <c r="M46" s="2"/>
      <c r="N46" s="2"/>
      <c r="O46" s="2"/>
      <c r="P46" s="2"/>
      <c r="Q46" s="2"/>
      <c r="R46" s="2"/>
      <c r="S46" s="2"/>
    </row>
    <row r="47" spans="1:20" ht="14.1" customHeight="1" x14ac:dyDescent="0.25">
      <c r="B47" s="2"/>
      <c r="C47" s="2"/>
      <c r="D47" s="2"/>
      <c r="E47" s="2"/>
      <c r="F47" s="2"/>
      <c r="G47" s="2"/>
      <c r="H47" s="2"/>
      <c r="I47" s="2"/>
      <c r="J47" s="2"/>
      <c r="K47" s="2"/>
      <c r="L47" s="2"/>
      <c r="M47" s="2"/>
      <c r="N47" s="2"/>
      <c r="O47" s="2"/>
      <c r="P47" s="2"/>
      <c r="Q47" s="2"/>
      <c r="R47" s="2"/>
      <c r="S47" s="2"/>
      <c r="T47" s="2"/>
    </row>
    <row r="48" spans="1:20" ht="14.1" customHeight="1" x14ac:dyDescent="0.25">
      <c r="B48" s="2"/>
      <c r="C48" s="2"/>
      <c r="D48" s="2"/>
      <c r="E48" s="2"/>
      <c r="F48" s="2"/>
      <c r="G48" s="2"/>
      <c r="H48" s="2"/>
      <c r="I48" s="2"/>
      <c r="J48" s="2"/>
      <c r="K48" s="2"/>
      <c r="L48" s="2"/>
      <c r="M48" s="2"/>
      <c r="N48" s="2"/>
      <c r="O48" s="2"/>
      <c r="P48" s="2"/>
      <c r="Q48" s="2"/>
      <c r="R48" s="2"/>
      <c r="S48" s="2"/>
      <c r="T48" s="2"/>
    </row>
    <row r="49" spans="2:20" ht="14.1" customHeight="1" x14ac:dyDescent="0.25">
      <c r="B49" s="2"/>
      <c r="C49" s="2"/>
      <c r="D49" s="2"/>
      <c r="E49" s="2"/>
      <c r="F49" s="2"/>
      <c r="G49" s="2"/>
      <c r="H49" s="2"/>
      <c r="I49" s="2"/>
      <c r="J49" s="2"/>
      <c r="K49" s="2"/>
      <c r="L49" s="2"/>
      <c r="M49" s="2"/>
      <c r="N49" s="2"/>
      <c r="O49" s="2"/>
      <c r="P49" s="2"/>
      <c r="Q49" s="2"/>
      <c r="R49" s="2"/>
      <c r="S49" s="2"/>
      <c r="T49" s="2"/>
    </row>
    <row r="50" spans="2:20" ht="14.1" customHeight="1" x14ac:dyDescent="0.25">
      <c r="B50" s="2"/>
      <c r="C50" s="2"/>
      <c r="D50" s="2"/>
      <c r="E50" s="2"/>
      <c r="F50" s="2"/>
      <c r="G50" s="2"/>
      <c r="H50" s="2"/>
      <c r="I50" s="2"/>
      <c r="J50" s="2"/>
      <c r="K50" s="2"/>
      <c r="L50" s="2"/>
      <c r="M50" s="2"/>
      <c r="N50" s="2"/>
      <c r="O50" s="2"/>
      <c r="P50" s="2"/>
      <c r="Q50" s="2"/>
      <c r="R50" s="2"/>
      <c r="S50" s="2"/>
      <c r="T50" s="2"/>
    </row>
    <row r="51" spans="2:20" ht="14.1" customHeight="1" x14ac:dyDescent="0.25">
      <c r="B51" s="2"/>
      <c r="C51" s="2"/>
      <c r="D51" s="2"/>
      <c r="E51" s="2"/>
      <c r="F51" s="2"/>
      <c r="G51" s="2"/>
      <c r="H51" s="2"/>
      <c r="I51" s="2"/>
      <c r="J51" s="2"/>
      <c r="K51" s="2"/>
      <c r="L51" s="2"/>
      <c r="M51" s="2"/>
      <c r="N51" s="2"/>
      <c r="O51" s="2"/>
      <c r="P51" s="2"/>
      <c r="Q51" s="2"/>
      <c r="R51" s="2"/>
      <c r="S51" s="2"/>
      <c r="T51" s="2"/>
    </row>
    <row r="52" spans="2:20" ht="14.1" customHeight="1" x14ac:dyDescent="0.25">
      <c r="B52" s="2"/>
      <c r="C52" s="2"/>
      <c r="D52" s="2"/>
      <c r="E52" s="2"/>
      <c r="F52" s="2"/>
      <c r="G52" s="2"/>
      <c r="H52" s="2"/>
      <c r="I52" s="2"/>
      <c r="J52" s="2"/>
      <c r="K52" s="2"/>
      <c r="L52" s="2"/>
      <c r="M52" s="2"/>
      <c r="N52" s="2"/>
      <c r="O52" s="2"/>
      <c r="P52" s="2"/>
      <c r="Q52" s="2"/>
      <c r="R52" s="2"/>
      <c r="S52" s="2"/>
      <c r="T52" s="2"/>
    </row>
    <row r="53" spans="2:20" ht="14.1" customHeight="1" x14ac:dyDescent="0.25">
      <c r="B53" s="2"/>
      <c r="C53" s="2"/>
      <c r="D53" s="2"/>
      <c r="E53" s="2"/>
      <c r="F53" s="2"/>
      <c r="G53" s="2"/>
      <c r="H53" s="2"/>
      <c r="I53" s="2"/>
      <c r="J53" s="2"/>
      <c r="K53" s="2"/>
      <c r="L53" s="2"/>
      <c r="M53" s="2"/>
      <c r="N53" s="2"/>
      <c r="O53" s="2"/>
      <c r="P53" s="2"/>
      <c r="Q53" s="2"/>
      <c r="R53" s="2"/>
      <c r="S53" s="2"/>
      <c r="T53" s="2"/>
    </row>
    <row r="54" spans="2:20" ht="14.1" customHeight="1" x14ac:dyDescent="0.25">
      <c r="B54" s="2"/>
      <c r="C54" s="2"/>
      <c r="D54" s="2"/>
      <c r="E54" s="2"/>
      <c r="F54" s="2"/>
      <c r="G54" s="2"/>
      <c r="H54" s="2"/>
      <c r="I54" s="2"/>
      <c r="J54" s="2"/>
      <c r="K54" s="2"/>
      <c r="L54" s="2"/>
      <c r="M54" s="2"/>
      <c r="N54" s="2"/>
      <c r="O54" s="2"/>
      <c r="P54" s="2"/>
      <c r="Q54" s="2"/>
      <c r="R54" s="2"/>
      <c r="S54" s="2"/>
      <c r="T54" s="2"/>
    </row>
    <row r="55" spans="2:20" ht="14.1" customHeight="1" x14ac:dyDescent="0.25">
      <c r="B55" s="2"/>
      <c r="C55" s="2"/>
      <c r="D55" s="2"/>
      <c r="E55" s="2"/>
      <c r="F55" s="2"/>
      <c r="G55" s="2"/>
      <c r="H55" s="2"/>
      <c r="I55" s="2"/>
      <c r="J55" s="2"/>
      <c r="K55" s="2"/>
      <c r="L55" s="2"/>
      <c r="M55" s="2"/>
      <c r="N55" s="2"/>
      <c r="O55" s="2"/>
      <c r="P55" s="2"/>
      <c r="Q55" s="2"/>
      <c r="R55" s="2"/>
      <c r="S55" s="2"/>
      <c r="T55" s="2"/>
    </row>
    <row r="56" spans="2:20" ht="14.1" customHeight="1" x14ac:dyDescent="0.25">
      <c r="B56" s="2"/>
      <c r="C56" s="2"/>
      <c r="D56" s="2"/>
      <c r="E56" s="2"/>
      <c r="F56" s="2"/>
      <c r="G56" s="2"/>
      <c r="H56" s="2"/>
      <c r="I56" s="2"/>
      <c r="J56" s="2"/>
      <c r="K56" s="2"/>
      <c r="L56" s="2"/>
      <c r="M56" s="2"/>
      <c r="N56" s="2"/>
      <c r="O56" s="2"/>
      <c r="P56" s="2"/>
      <c r="Q56" s="2"/>
      <c r="R56" s="2"/>
      <c r="S56" s="2"/>
      <c r="T56" s="2"/>
    </row>
    <row r="57" spans="2:20" ht="14.1" customHeight="1" x14ac:dyDescent="0.25">
      <c r="B57" s="2"/>
      <c r="C57" s="2"/>
      <c r="D57" s="2"/>
      <c r="E57" s="2"/>
      <c r="F57" s="2"/>
      <c r="G57" s="2"/>
      <c r="H57" s="2"/>
      <c r="I57" s="2"/>
      <c r="J57" s="2"/>
      <c r="K57" s="2"/>
      <c r="L57" s="2"/>
      <c r="M57" s="2"/>
      <c r="N57" s="2"/>
      <c r="O57" s="2"/>
      <c r="P57" s="2"/>
      <c r="Q57" s="2"/>
      <c r="R57" s="2"/>
      <c r="S57" s="2"/>
      <c r="T57" s="2"/>
    </row>
    <row r="58" spans="2:20" ht="14.1" customHeight="1" x14ac:dyDescent="0.25">
      <c r="B58" s="2"/>
      <c r="C58" s="2"/>
      <c r="D58" s="2"/>
      <c r="E58" s="2"/>
      <c r="F58" s="2"/>
      <c r="G58" s="2"/>
      <c r="H58" s="2"/>
      <c r="I58" s="2"/>
      <c r="J58" s="2"/>
      <c r="K58" s="2"/>
      <c r="L58" s="2"/>
      <c r="M58" s="2"/>
      <c r="N58" s="2"/>
      <c r="O58" s="2"/>
      <c r="P58" s="2"/>
      <c r="Q58" s="2"/>
      <c r="R58" s="2"/>
      <c r="S58" s="2"/>
      <c r="T58" s="2"/>
    </row>
    <row r="59" spans="2:20" ht="14.1" customHeight="1" x14ac:dyDescent="0.25">
      <c r="B59" s="2"/>
      <c r="C59" s="2"/>
      <c r="D59" s="2"/>
      <c r="E59" s="2"/>
      <c r="F59" s="2"/>
      <c r="G59" s="2"/>
      <c r="H59" s="2"/>
      <c r="I59" s="2"/>
      <c r="J59" s="2"/>
      <c r="K59" s="2"/>
      <c r="L59" s="2"/>
      <c r="M59" s="2"/>
      <c r="N59" s="2"/>
      <c r="O59" s="2"/>
      <c r="P59" s="2"/>
      <c r="Q59" s="2"/>
      <c r="R59" s="2"/>
      <c r="S59" s="2"/>
      <c r="T59" s="2"/>
    </row>
    <row r="60" spans="2:20" ht="14.1" customHeight="1" x14ac:dyDescent="0.25">
      <c r="B60" s="2"/>
      <c r="C60" s="2"/>
      <c r="D60" s="2"/>
      <c r="E60" s="2"/>
      <c r="F60" s="2"/>
      <c r="G60" s="2"/>
      <c r="H60" s="2"/>
      <c r="I60" s="2"/>
      <c r="J60" s="2"/>
      <c r="K60" s="2"/>
      <c r="L60" s="2"/>
      <c r="M60" s="2"/>
      <c r="N60" s="2"/>
      <c r="O60" s="2"/>
      <c r="P60" s="2"/>
      <c r="Q60" s="2"/>
      <c r="R60" s="2"/>
      <c r="S60" s="2"/>
      <c r="T60" s="2"/>
    </row>
    <row r="61" spans="2:20" ht="14.1" customHeight="1" x14ac:dyDescent="0.25">
      <c r="B61" s="2"/>
      <c r="C61" s="2"/>
      <c r="D61" s="2"/>
      <c r="E61" s="2"/>
      <c r="F61" s="2"/>
      <c r="G61" s="2"/>
      <c r="H61" s="2"/>
      <c r="I61" s="2"/>
      <c r="J61" s="2"/>
      <c r="K61" s="2"/>
      <c r="L61" s="2"/>
      <c r="M61" s="2"/>
      <c r="N61" s="2"/>
      <c r="O61" s="2"/>
      <c r="P61" s="2"/>
      <c r="Q61" s="2"/>
      <c r="R61" s="2"/>
      <c r="S61" s="2"/>
      <c r="T61" s="2"/>
    </row>
    <row r="62" spans="2:20" ht="14.1" customHeight="1" x14ac:dyDescent="0.25">
      <c r="B62" s="2"/>
      <c r="C62" s="2"/>
      <c r="D62" s="2"/>
      <c r="E62" s="2"/>
      <c r="F62" s="2"/>
      <c r="G62" s="2"/>
      <c r="H62" s="2"/>
      <c r="I62" s="2"/>
      <c r="J62" s="2"/>
      <c r="K62" s="2"/>
      <c r="L62" s="2"/>
      <c r="M62" s="2"/>
      <c r="N62" s="2"/>
      <c r="O62" s="2"/>
      <c r="P62" s="2"/>
      <c r="Q62" s="2"/>
      <c r="R62" s="2"/>
      <c r="S62" s="2"/>
      <c r="T62" s="2"/>
    </row>
    <row r="63" spans="2:20" ht="14.1" customHeight="1" x14ac:dyDescent="0.25">
      <c r="B63" s="2"/>
      <c r="C63" s="2"/>
      <c r="D63" s="2"/>
      <c r="E63" s="2"/>
      <c r="F63" s="2"/>
      <c r="G63" s="2"/>
      <c r="H63" s="2"/>
      <c r="I63" s="2"/>
      <c r="J63" s="2"/>
      <c r="K63" s="2"/>
      <c r="L63" s="2"/>
      <c r="M63" s="2"/>
      <c r="N63" s="2"/>
      <c r="O63" s="2"/>
      <c r="P63" s="2"/>
      <c r="Q63" s="2"/>
      <c r="R63" s="2"/>
      <c r="S63" s="2"/>
      <c r="T63" s="2"/>
    </row>
    <row r="64" spans="2:20" ht="14.1" customHeight="1" x14ac:dyDescent="0.25">
      <c r="B64" s="2"/>
      <c r="C64" s="2"/>
      <c r="D64" s="2"/>
      <c r="E64" s="2"/>
      <c r="F64" s="2"/>
      <c r="G64" s="2"/>
      <c r="H64" s="2"/>
      <c r="I64" s="2"/>
      <c r="J64" s="2"/>
      <c r="K64" s="2"/>
      <c r="L64" s="2"/>
      <c r="M64" s="2"/>
      <c r="N64" s="2"/>
      <c r="O64" s="2"/>
      <c r="P64" s="2"/>
      <c r="Q64" s="2"/>
      <c r="R64" s="2"/>
      <c r="S64" s="2"/>
      <c r="T64" s="2"/>
    </row>
    <row r="65" spans="2:20" ht="14.1" customHeight="1" x14ac:dyDescent="0.25">
      <c r="B65" s="2"/>
      <c r="C65" s="2"/>
      <c r="D65" s="2"/>
      <c r="E65" s="2"/>
      <c r="F65" s="2"/>
      <c r="G65" s="2"/>
      <c r="H65" s="2"/>
      <c r="I65" s="2"/>
      <c r="J65" s="2"/>
      <c r="K65" s="2"/>
      <c r="L65" s="2"/>
      <c r="M65" s="2"/>
      <c r="N65" s="2"/>
      <c r="O65" s="2"/>
      <c r="P65" s="2"/>
      <c r="Q65" s="2"/>
      <c r="R65" s="2"/>
      <c r="S65" s="2"/>
      <c r="T65" s="2"/>
    </row>
    <row r="66" spans="2:20" ht="14.1" customHeight="1" x14ac:dyDescent="0.25">
      <c r="B66" s="2"/>
      <c r="C66" s="2"/>
      <c r="D66" s="2"/>
      <c r="E66" s="2"/>
      <c r="F66" s="2"/>
      <c r="G66" s="2"/>
      <c r="H66" s="2"/>
      <c r="I66" s="2"/>
      <c r="J66" s="2"/>
      <c r="K66" s="2"/>
      <c r="L66" s="2"/>
      <c r="M66" s="2"/>
      <c r="N66" s="2"/>
      <c r="O66" s="2"/>
      <c r="P66" s="2"/>
      <c r="Q66" s="2"/>
      <c r="R66" s="2"/>
      <c r="S66" s="2"/>
      <c r="T66" s="2"/>
    </row>
    <row r="67" spans="2:20" ht="14.1" customHeight="1" x14ac:dyDescent="0.25">
      <c r="B67" s="2"/>
      <c r="C67" s="2"/>
      <c r="D67" s="2"/>
      <c r="E67" s="2"/>
      <c r="F67" s="2"/>
      <c r="G67" s="2"/>
      <c r="H67" s="2"/>
      <c r="I67" s="2"/>
      <c r="J67" s="2"/>
      <c r="K67" s="2"/>
      <c r="L67" s="2"/>
      <c r="M67" s="2"/>
      <c r="N67" s="2"/>
      <c r="O67" s="2"/>
      <c r="P67" s="2"/>
      <c r="Q67" s="2"/>
      <c r="R67" s="2"/>
      <c r="S67" s="2"/>
      <c r="T67" s="2"/>
    </row>
    <row r="68" spans="2:20" ht="14.1" customHeight="1" x14ac:dyDescent="0.25">
      <c r="B68" s="2"/>
      <c r="C68" s="2"/>
      <c r="D68" s="2"/>
      <c r="E68" s="2"/>
      <c r="F68" s="2"/>
      <c r="G68" s="2"/>
      <c r="H68" s="2"/>
      <c r="I68" s="2"/>
      <c r="J68" s="2"/>
      <c r="K68" s="2"/>
      <c r="L68" s="2"/>
      <c r="M68" s="2"/>
      <c r="N68" s="2"/>
      <c r="O68" s="2"/>
      <c r="P68" s="2"/>
      <c r="Q68" s="2"/>
      <c r="R68" s="2"/>
      <c r="S68" s="2"/>
      <c r="T68" s="2"/>
    </row>
    <row r="69" spans="2:20" ht="14.1" customHeight="1" x14ac:dyDescent="0.25">
      <c r="B69" s="2"/>
      <c r="C69" s="2"/>
      <c r="D69" s="2"/>
      <c r="E69" s="2"/>
      <c r="F69" s="2"/>
      <c r="G69" s="2"/>
      <c r="H69" s="2"/>
      <c r="I69" s="2"/>
      <c r="J69" s="2"/>
      <c r="K69" s="2"/>
      <c r="L69" s="2"/>
      <c r="M69" s="2"/>
      <c r="N69" s="2"/>
      <c r="O69" s="2"/>
      <c r="P69" s="2"/>
      <c r="Q69" s="2"/>
      <c r="R69" s="2"/>
      <c r="S69" s="2"/>
      <c r="T69" s="2"/>
    </row>
    <row r="70" spans="2:20" ht="14.1" customHeight="1" x14ac:dyDescent="0.25">
      <c r="B70" s="2"/>
      <c r="C70" s="2"/>
      <c r="D70" s="2"/>
      <c r="E70" s="2"/>
      <c r="F70" s="2"/>
      <c r="G70" s="2"/>
      <c r="H70" s="2"/>
      <c r="I70" s="2"/>
      <c r="J70" s="2"/>
      <c r="K70" s="2"/>
      <c r="L70" s="2"/>
      <c r="M70" s="2"/>
      <c r="N70" s="2"/>
      <c r="O70" s="2"/>
      <c r="P70" s="2"/>
      <c r="Q70" s="2"/>
      <c r="R70" s="2"/>
      <c r="S70" s="2"/>
      <c r="T70" s="2"/>
    </row>
    <row r="71" spans="2:20" ht="14.1" customHeight="1" x14ac:dyDescent="0.25">
      <c r="B71" s="2"/>
      <c r="C71" s="2"/>
      <c r="D71" s="2"/>
      <c r="E71" s="2"/>
      <c r="F71" s="2"/>
      <c r="G71" s="2"/>
      <c r="H71" s="2"/>
      <c r="I71" s="2"/>
      <c r="J71" s="2"/>
      <c r="K71" s="2"/>
      <c r="L71" s="2"/>
      <c r="M71" s="2"/>
      <c r="N71" s="2"/>
      <c r="O71" s="2"/>
      <c r="P71" s="2"/>
      <c r="Q71" s="2"/>
      <c r="R71" s="2"/>
      <c r="S71" s="2"/>
      <c r="T71" s="2"/>
    </row>
    <row r="72" spans="2:20" ht="14.1" customHeight="1" x14ac:dyDescent="0.25">
      <c r="B72" s="2"/>
      <c r="C72" s="2"/>
      <c r="D72" s="2"/>
      <c r="E72" s="2"/>
      <c r="F72" s="2"/>
      <c r="G72" s="2"/>
      <c r="H72" s="2"/>
      <c r="I72" s="2"/>
      <c r="J72" s="2"/>
      <c r="K72" s="2"/>
      <c r="L72" s="2"/>
      <c r="M72" s="2"/>
      <c r="N72" s="2"/>
      <c r="O72" s="2"/>
      <c r="P72" s="2"/>
      <c r="Q72" s="2"/>
      <c r="R72" s="2"/>
      <c r="S72" s="2"/>
      <c r="T72" s="2"/>
    </row>
    <row r="73" spans="2:20" ht="14.1" customHeight="1" x14ac:dyDescent="0.25">
      <c r="B73" s="2"/>
      <c r="C73" s="2"/>
      <c r="D73" s="2"/>
      <c r="E73" s="2"/>
      <c r="F73" s="2"/>
      <c r="G73" s="2"/>
      <c r="H73" s="2"/>
      <c r="I73" s="2"/>
      <c r="J73" s="2"/>
      <c r="K73" s="2"/>
      <c r="L73" s="2"/>
      <c r="M73" s="2"/>
      <c r="N73" s="2"/>
      <c r="O73" s="2"/>
      <c r="P73" s="2"/>
      <c r="Q73" s="2"/>
      <c r="R73" s="2"/>
      <c r="S73" s="2"/>
      <c r="T73" s="2"/>
    </row>
    <row r="74" spans="2:20" ht="14.1" customHeight="1" x14ac:dyDescent="0.25">
      <c r="B74" s="2"/>
      <c r="C74" s="2"/>
      <c r="D74" s="2"/>
      <c r="E74" s="2"/>
      <c r="F74" s="2"/>
      <c r="G74" s="2"/>
      <c r="H74" s="2"/>
      <c r="I74" s="2"/>
      <c r="J74" s="2"/>
      <c r="K74" s="2"/>
      <c r="L74" s="2"/>
      <c r="M74" s="2"/>
      <c r="N74" s="2"/>
      <c r="O74" s="2"/>
      <c r="P74" s="2"/>
      <c r="Q74" s="2"/>
      <c r="R74" s="2"/>
      <c r="S74" s="2"/>
      <c r="T74" s="2"/>
    </row>
    <row r="75" spans="2:20" ht="14.1" customHeight="1" x14ac:dyDescent="0.25">
      <c r="B75" s="2"/>
      <c r="C75" s="2"/>
      <c r="D75" s="2"/>
      <c r="E75" s="2"/>
      <c r="F75" s="2"/>
      <c r="G75" s="2"/>
      <c r="H75" s="2"/>
      <c r="I75" s="2"/>
      <c r="J75" s="2"/>
      <c r="K75" s="2"/>
      <c r="L75" s="2"/>
      <c r="M75" s="2"/>
      <c r="N75" s="2"/>
      <c r="O75" s="2"/>
      <c r="P75" s="2"/>
      <c r="Q75" s="2"/>
      <c r="R75" s="2"/>
      <c r="S75" s="2"/>
      <c r="T75" s="2"/>
    </row>
    <row r="76" spans="2:20" ht="14.1" customHeight="1" x14ac:dyDescent="0.25">
      <c r="B76" s="2"/>
      <c r="C76" s="2"/>
      <c r="D76" s="2"/>
      <c r="E76" s="2"/>
      <c r="F76" s="2"/>
      <c r="G76" s="2"/>
      <c r="H76" s="2"/>
      <c r="I76" s="2"/>
      <c r="J76" s="2"/>
      <c r="K76" s="2"/>
      <c r="L76" s="2"/>
      <c r="M76" s="2"/>
      <c r="N76" s="2"/>
      <c r="O76" s="2"/>
      <c r="P76" s="2"/>
      <c r="Q76" s="2"/>
      <c r="R76" s="2"/>
      <c r="S76" s="2"/>
      <c r="T76" s="2"/>
    </row>
    <row r="77" spans="2:20" ht="14.1" customHeight="1" x14ac:dyDescent="0.25">
      <c r="B77" s="2"/>
      <c r="C77" s="2"/>
      <c r="D77" s="2"/>
      <c r="E77" s="2"/>
      <c r="F77" s="2"/>
      <c r="G77" s="2"/>
      <c r="H77" s="2"/>
      <c r="I77" s="2"/>
      <c r="J77" s="2"/>
      <c r="K77" s="2"/>
      <c r="L77" s="2"/>
      <c r="M77" s="2"/>
      <c r="N77" s="2"/>
      <c r="O77" s="2"/>
      <c r="P77" s="2"/>
      <c r="Q77" s="2"/>
      <c r="R77" s="2"/>
      <c r="S77" s="2"/>
      <c r="T77" s="2"/>
    </row>
    <row r="78" spans="2:20" ht="14.1" customHeight="1" x14ac:dyDescent="0.25">
      <c r="B78" s="2"/>
      <c r="C78" s="2"/>
      <c r="D78" s="2"/>
      <c r="E78" s="2"/>
      <c r="F78" s="2"/>
      <c r="G78" s="2"/>
      <c r="H78" s="2"/>
      <c r="I78" s="2"/>
      <c r="J78" s="2"/>
      <c r="K78" s="2"/>
      <c r="L78" s="2"/>
      <c r="M78" s="2"/>
      <c r="N78" s="2"/>
      <c r="O78" s="2"/>
      <c r="P78" s="2"/>
      <c r="Q78" s="2"/>
      <c r="R78" s="2"/>
      <c r="S78" s="2"/>
      <c r="T78" s="2"/>
    </row>
    <row r="79" spans="2:20" ht="14.1" customHeight="1" x14ac:dyDescent="0.25">
      <c r="B79" s="2"/>
      <c r="C79" s="2"/>
      <c r="D79" s="2"/>
      <c r="E79" s="2"/>
      <c r="F79" s="2"/>
      <c r="G79" s="2"/>
      <c r="H79" s="2"/>
      <c r="I79" s="2"/>
      <c r="J79" s="2"/>
      <c r="K79" s="2"/>
      <c r="L79" s="2"/>
      <c r="M79" s="2"/>
      <c r="N79" s="2"/>
      <c r="O79" s="2"/>
      <c r="P79" s="2"/>
      <c r="Q79" s="2"/>
      <c r="R79" s="2"/>
      <c r="S79" s="2"/>
      <c r="T79" s="2"/>
    </row>
    <row r="80" spans="2:20" ht="14.1" customHeight="1" x14ac:dyDescent="0.25">
      <c r="B80" s="2"/>
      <c r="C80" s="2"/>
      <c r="D80" s="2"/>
      <c r="E80" s="2"/>
      <c r="F80" s="2"/>
      <c r="G80" s="2"/>
      <c r="H80" s="2"/>
      <c r="I80" s="2"/>
      <c r="J80" s="2"/>
      <c r="K80" s="2"/>
      <c r="L80" s="2"/>
      <c r="M80" s="2"/>
      <c r="N80" s="2"/>
      <c r="O80" s="2"/>
      <c r="P80" s="2"/>
      <c r="Q80" s="2"/>
      <c r="R80" s="2"/>
      <c r="S80" s="2"/>
      <c r="T80" s="2"/>
    </row>
    <row r="81" spans="2:20" ht="14.1" customHeight="1" x14ac:dyDescent="0.25">
      <c r="B81" s="2"/>
      <c r="C81" s="2"/>
      <c r="D81" s="2"/>
      <c r="E81" s="2"/>
      <c r="F81" s="2"/>
      <c r="G81" s="2"/>
      <c r="H81" s="2"/>
      <c r="I81" s="2"/>
      <c r="J81" s="2"/>
      <c r="K81" s="2"/>
      <c r="L81" s="2"/>
      <c r="M81" s="2"/>
      <c r="N81" s="2"/>
      <c r="O81" s="2"/>
      <c r="P81" s="2"/>
      <c r="Q81" s="2"/>
      <c r="R81" s="2"/>
      <c r="S81" s="2"/>
      <c r="T81" s="2"/>
    </row>
    <row r="82" spans="2:20" ht="14.1" customHeight="1" x14ac:dyDescent="0.25">
      <c r="B82" s="2"/>
      <c r="C82" s="2"/>
      <c r="D82" s="2"/>
      <c r="E82" s="2"/>
      <c r="F82" s="2"/>
      <c r="G82" s="2"/>
      <c r="H82" s="2"/>
      <c r="I82" s="2"/>
      <c r="J82" s="2"/>
      <c r="K82" s="2"/>
      <c r="L82" s="2"/>
      <c r="M82" s="2"/>
      <c r="N82" s="2"/>
      <c r="O82" s="2"/>
      <c r="P82" s="2"/>
      <c r="Q82" s="2"/>
      <c r="R82" s="2"/>
      <c r="S82" s="2"/>
      <c r="T82" s="2"/>
    </row>
    <row r="83" spans="2:20" ht="14.1" customHeight="1" x14ac:dyDescent="0.25">
      <c r="B83" s="2"/>
      <c r="C83" s="2"/>
      <c r="D83" s="2"/>
      <c r="E83" s="2"/>
      <c r="F83" s="2"/>
      <c r="G83" s="2"/>
      <c r="H83" s="2"/>
      <c r="I83" s="2"/>
      <c r="J83" s="2"/>
      <c r="K83" s="2"/>
      <c r="L83" s="2"/>
      <c r="M83" s="2"/>
      <c r="N83" s="2"/>
      <c r="O83" s="2"/>
      <c r="P83" s="2"/>
      <c r="Q83" s="2"/>
      <c r="R83" s="2"/>
      <c r="S83" s="2"/>
      <c r="T83" s="2"/>
    </row>
    <row r="84" spans="2:20" ht="14.1" customHeight="1" x14ac:dyDescent="0.25">
      <c r="B84" s="2"/>
      <c r="C84" s="2"/>
      <c r="D84" s="2"/>
      <c r="E84" s="2"/>
      <c r="F84" s="2"/>
      <c r="G84" s="2"/>
      <c r="H84" s="2"/>
      <c r="I84" s="2"/>
      <c r="J84" s="2"/>
      <c r="K84" s="2"/>
      <c r="L84" s="2"/>
      <c r="M84" s="2"/>
      <c r="N84" s="2"/>
      <c r="O84" s="2"/>
      <c r="P84" s="2"/>
      <c r="Q84" s="2"/>
      <c r="R84" s="2"/>
      <c r="S84" s="2"/>
      <c r="T84" s="2"/>
    </row>
    <row r="85" spans="2:20" ht="14.1" customHeight="1" x14ac:dyDescent="0.25">
      <c r="B85" s="2"/>
      <c r="C85" s="2"/>
      <c r="D85" s="2"/>
      <c r="E85" s="2"/>
      <c r="F85" s="2"/>
      <c r="G85" s="2"/>
      <c r="H85" s="2"/>
      <c r="I85" s="2"/>
      <c r="J85" s="2"/>
      <c r="K85" s="2"/>
      <c r="L85" s="2"/>
      <c r="M85" s="2"/>
      <c r="N85" s="2"/>
      <c r="O85" s="2"/>
      <c r="P85" s="2"/>
      <c r="Q85" s="2"/>
      <c r="R85" s="2"/>
      <c r="S85" s="2"/>
      <c r="T85" s="2"/>
    </row>
    <row r="86" spans="2:20" ht="14.1" customHeight="1" x14ac:dyDescent="0.25">
      <c r="B86" s="2"/>
      <c r="C86" s="2"/>
      <c r="D86" s="2"/>
      <c r="E86" s="2"/>
      <c r="F86" s="2"/>
      <c r="G86" s="2"/>
      <c r="H86" s="2"/>
      <c r="I86" s="2"/>
      <c r="J86" s="2"/>
      <c r="K86" s="2"/>
      <c r="L86" s="2"/>
      <c r="M86" s="2"/>
      <c r="N86" s="2"/>
      <c r="O86" s="2"/>
      <c r="P86" s="2"/>
      <c r="Q86" s="2"/>
      <c r="R86" s="2"/>
      <c r="S86" s="2"/>
      <c r="T86" s="2"/>
    </row>
    <row r="87" spans="2:20" ht="14.1" customHeight="1" x14ac:dyDescent="0.25">
      <c r="B87" s="2"/>
      <c r="C87" s="2"/>
      <c r="D87" s="2"/>
      <c r="E87" s="2"/>
      <c r="F87" s="2"/>
      <c r="G87" s="2"/>
      <c r="H87" s="2"/>
      <c r="I87" s="2"/>
      <c r="J87" s="2"/>
      <c r="K87" s="2"/>
      <c r="L87" s="2"/>
      <c r="M87" s="2"/>
      <c r="N87" s="2"/>
      <c r="O87" s="2"/>
      <c r="P87" s="2"/>
      <c r="Q87" s="2"/>
      <c r="R87" s="2"/>
      <c r="S87" s="2"/>
      <c r="T87" s="2"/>
    </row>
    <row r="88" spans="2:20" ht="14.1" customHeight="1" x14ac:dyDescent="0.25">
      <c r="B88" s="2"/>
      <c r="C88" s="2"/>
      <c r="D88" s="2"/>
      <c r="E88" s="2"/>
      <c r="F88" s="2"/>
      <c r="G88" s="2"/>
      <c r="H88" s="2"/>
      <c r="I88" s="2"/>
      <c r="J88" s="2"/>
      <c r="K88" s="2"/>
      <c r="L88" s="2"/>
      <c r="M88" s="2"/>
      <c r="N88" s="2"/>
      <c r="O88" s="2"/>
      <c r="P88" s="2"/>
      <c r="Q88" s="2"/>
      <c r="R88" s="2"/>
      <c r="S88" s="2"/>
      <c r="T88" s="2"/>
    </row>
    <row r="89" spans="2:20" ht="14.1" customHeight="1" x14ac:dyDescent="0.25">
      <c r="B89" s="2"/>
      <c r="C89" s="2"/>
      <c r="D89" s="2"/>
      <c r="E89" s="2"/>
      <c r="F89" s="2"/>
      <c r="G89" s="2"/>
      <c r="H89" s="2"/>
      <c r="I89" s="2"/>
      <c r="J89" s="2"/>
      <c r="K89" s="2"/>
      <c r="L89" s="2"/>
      <c r="M89" s="2"/>
      <c r="N89" s="2"/>
      <c r="O89" s="2"/>
      <c r="P89" s="2"/>
      <c r="Q89" s="2"/>
      <c r="R89" s="2"/>
      <c r="S89" s="2"/>
      <c r="T89" s="2"/>
    </row>
    <row r="90" spans="2:20" ht="14.1" customHeight="1" x14ac:dyDescent="0.25">
      <c r="B90" s="2"/>
      <c r="C90" s="2"/>
      <c r="D90" s="2"/>
      <c r="E90" s="2"/>
      <c r="F90" s="2"/>
      <c r="G90" s="2"/>
      <c r="H90" s="2"/>
      <c r="I90" s="2"/>
      <c r="J90" s="2"/>
      <c r="K90" s="2"/>
      <c r="L90" s="2"/>
      <c r="M90" s="2"/>
      <c r="N90" s="2"/>
      <c r="O90" s="2"/>
      <c r="P90" s="2"/>
      <c r="Q90" s="2"/>
      <c r="R90" s="2"/>
      <c r="S90" s="2"/>
      <c r="T90" s="2"/>
    </row>
    <row r="91" spans="2:20" ht="14.1" customHeight="1" x14ac:dyDescent="0.25">
      <c r="T91" s="2"/>
    </row>
    <row r="92" spans="2:20" ht="14.1" customHeight="1" x14ac:dyDescent="0.25">
      <c r="T92" s="2"/>
    </row>
    <row r="93" spans="2:20" ht="14.1" customHeight="1" x14ac:dyDescent="0.25">
      <c r="T93" s="2"/>
    </row>
    <row r="94" spans="2:20" ht="14.1" customHeight="1" x14ac:dyDescent="0.25">
      <c r="T94" s="2"/>
    </row>
    <row r="95" spans="2:20" ht="14.1" customHeight="1" x14ac:dyDescent="0.25">
      <c r="T95" s="2"/>
    </row>
    <row r="96" spans="2:20" ht="14.1" customHeight="1" x14ac:dyDescent="0.25">
      <c r="T96" s="2"/>
    </row>
    <row r="97" spans="20:20" ht="14.1" customHeight="1" x14ac:dyDescent="0.25">
      <c r="T97" s="2"/>
    </row>
    <row r="98" spans="20:20" ht="14.1" customHeight="1" x14ac:dyDescent="0.25">
      <c r="T98" s="2"/>
    </row>
    <row r="99" spans="20:20" ht="14.1" customHeight="1" x14ac:dyDescent="0.25">
      <c r="T99" s="2"/>
    </row>
    <row r="100" spans="20:20" ht="14.1" customHeight="1" x14ac:dyDescent="0.25">
      <c r="T100" s="2"/>
    </row>
    <row r="101" spans="20:20" ht="14.1" customHeight="1" x14ac:dyDescent="0.25">
      <c r="T101" s="2"/>
    </row>
    <row r="102" spans="20:20" ht="14.1" customHeight="1" x14ac:dyDescent="0.25">
      <c r="T102" s="2"/>
    </row>
    <row r="103" spans="20:20" ht="14.1" customHeight="1" x14ac:dyDescent="0.25">
      <c r="T103" s="2"/>
    </row>
    <row r="104" spans="20:20" ht="14.1" customHeight="1" x14ac:dyDescent="0.25">
      <c r="T104" s="2"/>
    </row>
    <row r="105" spans="20:20" ht="14.1" customHeight="1" x14ac:dyDescent="0.25">
      <c r="T105" s="2"/>
    </row>
    <row r="106" spans="20:20" ht="14.1" customHeight="1" x14ac:dyDescent="0.25">
      <c r="T106" s="2"/>
    </row>
    <row r="107" spans="20:20" ht="14.1" customHeight="1" x14ac:dyDescent="0.25">
      <c r="T107" s="2"/>
    </row>
    <row r="108" spans="20:20" ht="14.1" customHeight="1" x14ac:dyDescent="0.25">
      <c r="T108" s="2"/>
    </row>
    <row r="109" spans="20:20" ht="14.1" customHeight="1" x14ac:dyDescent="0.25">
      <c r="T109" s="2"/>
    </row>
    <row r="110" spans="20:20" ht="14.1" customHeight="1" x14ac:dyDescent="0.25">
      <c r="T110" s="2"/>
    </row>
  </sheetData>
  <sheetProtection sheet="1" objects="1" scenarios="1" selectLockedCells="1"/>
  <mergeCells count="4">
    <mergeCell ref="C25:Q25"/>
    <mergeCell ref="C10:H10"/>
    <mergeCell ref="J6:L6"/>
    <mergeCell ref="B6:H6"/>
  </mergeCells>
  <phoneticPr fontId="23" type="noConversion"/>
  <pageMargins left="0.78740157480314965" right="0.78740157480314965" top="0.59055118110236227" bottom="0.59055118110236227" header="0.51181102362204722" footer="0.31496062992125984"/>
  <pageSetup paperSize="9" scale="66" orientation="portrait" r:id="rId1"/>
  <headerFooter alignWithMargins="0">
    <oddFooter>&amp;L©AGRIDEA&amp;R04.2022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U56"/>
  <sheetViews>
    <sheetView showGridLines="0" showRowColHeaders="0" showZeros="0" zoomScaleNormal="100" workbookViewId="0">
      <selection activeCell="M9" sqref="M9"/>
    </sheetView>
  </sheetViews>
  <sheetFormatPr baseColWidth="10" defaultColWidth="11.44140625" defaultRowHeight="13.2" x14ac:dyDescent="0.25"/>
  <cols>
    <col min="1" max="1" width="0.77734375" customWidth="1"/>
    <col min="2" max="2" width="1.5546875" customWidth="1"/>
    <col min="3" max="3" width="35.5546875" customWidth="1"/>
    <col min="4" max="4" width="7.77734375" customWidth="1"/>
    <col min="5" max="5" width="9.44140625" customWidth="1"/>
    <col min="6" max="6" width="11.44140625" customWidth="1"/>
    <col min="7" max="7" width="9" customWidth="1"/>
    <col min="8" max="8" width="7.5546875" customWidth="1"/>
    <col min="9" max="9" width="10.77734375" customWidth="1"/>
    <col min="10" max="10" width="2.5546875" customWidth="1"/>
    <col min="11" max="11" width="11.21875" customWidth="1"/>
    <col min="12" max="12" width="3.77734375" customWidth="1"/>
    <col min="13" max="13" width="14.21875" customWidth="1"/>
    <col min="14" max="14" width="3.44140625" customWidth="1"/>
    <col min="15" max="15" width="16.5546875" customWidth="1"/>
    <col min="16" max="16" width="2" customWidth="1"/>
    <col min="17" max="17" width="17.21875" customWidth="1"/>
    <col min="20" max="20" width="2.44140625" customWidth="1"/>
  </cols>
  <sheetData>
    <row r="1" spans="1:20" ht="42" customHeight="1" x14ac:dyDescent="0.4">
      <c r="B1" s="47"/>
      <c r="E1" s="105" t="str">
        <f>Texte!A73</f>
        <v>Berechnung der Direktzahlungen ab 2026</v>
      </c>
      <c r="O1" s="1" t="str">
        <f>Texte!A213</f>
        <v>Direktzahlungen 7</v>
      </c>
      <c r="P1" s="1"/>
      <c r="Q1" s="2"/>
      <c r="R1" s="2"/>
      <c r="S1" s="2"/>
      <c r="T1" s="2"/>
    </row>
    <row r="2" spans="1:20" s="2" customFormat="1" ht="11.1" customHeight="1" thickBot="1" x14ac:dyDescent="0.3">
      <c r="B2" s="141"/>
      <c r="C2" s="141"/>
      <c r="D2" s="141"/>
      <c r="E2" s="141"/>
      <c r="F2" s="141"/>
      <c r="G2" s="141"/>
      <c r="H2" s="141"/>
      <c r="I2" s="141"/>
      <c r="J2" s="141"/>
      <c r="K2" s="141"/>
      <c r="L2" s="141"/>
      <c r="M2" s="141"/>
      <c r="N2" s="141"/>
      <c r="O2" s="3"/>
      <c r="P2" s="16"/>
    </row>
    <row r="3" spans="1:20" ht="22.05" customHeight="1" x14ac:dyDescent="0.25">
      <c r="B3" s="19" t="str">
        <f>Texte!A178</f>
        <v>Betrieb:</v>
      </c>
      <c r="C3" s="2"/>
      <c r="D3" s="138">
        <f>Kulturlandschaft!D3</f>
        <v>0</v>
      </c>
      <c r="E3" s="138"/>
      <c r="F3" s="138"/>
      <c r="G3" s="32"/>
      <c r="H3" s="33"/>
      <c r="I3" s="2"/>
      <c r="J3" s="4" t="str">
        <f>Texte!A294</f>
        <v>Variante:</v>
      </c>
      <c r="K3" s="139">
        <f>Kulturlandschaft!K3</f>
        <v>0</v>
      </c>
      <c r="L3" s="138"/>
      <c r="M3" s="2"/>
      <c r="N3" s="4" t="str">
        <f>Texte!A53</f>
        <v>Jahr:</v>
      </c>
      <c r="O3" s="140">
        <f>Kulturlandschaft!O3</f>
        <v>0</v>
      </c>
      <c r="P3" s="16"/>
      <c r="Q3" s="2"/>
      <c r="R3" s="2"/>
      <c r="S3" s="2"/>
      <c r="T3" s="2"/>
    </row>
    <row r="4" spans="1:20" ht="12.75" customHeight="1" x14ac:dyDescent="0.25">
      <c r="B4" s="5"/>
      <c r="C4" s="2"/>
      <c r="D4" s="2"/>
      <c r="E4" s="2"/>
      <c r="F4" s="2"/>
      <c r="G4" s="2"/>
      <c r="H4" s="2"/>
      <c r="I4" s="2"/>
      <c r="J4" s="2"/>
      <c r="K4" s="2"/>
      <c r="L4" s="2"/>
      <c r="M4" s="2"/>
      <c r="N4" s="2"/>
      <c r="O4" s="2"/>
      <c r="P4" s="2"/>
      <c r="Q4" s="2"/>
      <c r="R4" s="2"/>
      <c r="S4" s="2"/>
      <c r="T4" s="2"/>
    </row>
    <row r="5" spans="1:20" ht="26.25" customHeight="1" x14ac:dyDescent="0.4">
      <c r="B5" s="234" t="str">
        <f>Texte!A106</f>
        <v>Übergangsbeitrag (ÜGB, Art. 84 bis 96 DZV)</v>
      </c>
      <c r="C5" s="15"/>
      <c r="D5" s="15"/>
      <c r="E5" s="15"/>
      <c r="F5" s="15"/>
      <c r="G5" s="15"/>
      <c r="H5" s="15"/>
      <c r="I5" s="15"/>
      <c r="J5" s="15"/>
      <c r="K5" s="15"/>
      <c r="L5" s="15"/>
      <c r="M5" s="15"/>
      <c r="N5" s="15"/>
      <c r="O5" s="15"/>
      <c r="P5" s="15"/>
      <c r="Q5" s="6"/>
      <c r="R5" s="6"/>
      <c r="S5" s="2"/>
      <c r="T5" s="2"/>
    </row>
    <row r="6" spans="1:20" ht="17.100000000000001" customHeight="1" x14ac:dyDescent="0.25">
      <c r="B6" s="7"/>
      <c r="C6" s="52"/>
      <c r="D6" s="52"/>
      <c r="E6" s="52"/>
      <c r="F6" s="52"/>
      <c r="G6" s="52"/>
      <c r="H6" s="52"/>
      <c r="I6" s="90"/>
      <c r="J6" s="117"/>
      <c r="K6" s="90"/>
      <c r="L6" s="117"/>
      <c r="M6" s="90" t="str">
        <f>Texte!A253</f>
        <v>Zwischentotal</v>
      </c>
      <c r="N6" s="90"/>
      <c r="O6" s="118" t="str">
        <f>Texte!A282</f>
        <v>Total (Fr.)</v>
      </c>
      <c r="P6" s="20"/>
      <c r="Q6" s="2"/>
      <c r="R6" s="2"/>
      <c r="S6" s="2"/>
      <c r="T6" s="2"/>
    </row>
    <row r="7" spans="1:20" ht="17.100000000000001" customHeight="1" x14ac:dyDescent="0.25">
      <c r="B7" s="95"/>
      <c r="C7" s="15"/>
      <c r="D7" s="15"/>
      <c r="E7" s="15"/>
      <c r="F7" s="15"/>
      <c r="G7" s="15"/>
      <c r="H7" s="15"/>
      <c r="I7" s="20"/>
      <c r="J7" s="34"/>
      <c r="K7" s="20"/>
      <c r="L7" s="34"/>
      <c r="M7" s="20"/>
      <c r="N7" s="20"/>
      <c r="O7" s="21"/>
      <c r="P7" s="20"/>
      <c r="Q7" s="2"/>
      <c r="R7" s="2"/>
      <c r="S7" s="2"/>
      <c r="T7" s="2"/>
    </row>
    <row r="8" spans="1:20" ht="17.100000000000001" customHeight="1" x14ac:dyDescent="0.25">
      <c r="B8" s="11"/>
      <c r="C8" s="15"/>
      <c r="D8" s="15"/>
      <c r="E8" s="15"/>
      <c r="F8" s="15"/>
      <c r="G8" s="15"/>
      <c r="H8" s="10"/>
      <c r="I8" s="36"/>
      <c r="J8" s="15"/>
      <c r="K8" s="15"/>
      <c r="L8" s="75"/>
      <c r="M8" s="20"/>
      <c r="N8" s="511"/>
      <c r="O8" s="512"/>
      <c r="P8" s="348"/>
      <c r="Q8" s="10"/>
      <c r="R8" s="2"/>
      <c r="S8" s="2"/>
      <c r="T8" s="2"/>
    </row>
    <row r="9" spans="1:20" s="15" customFormat="1" ht="17.100000000000001" customHeight="1" x14ac:dyDescent="0.25">
      <c r="B9" s="11"/>
      <c r="C9" s="15" t="str">
        <f>Texte!A67</f>
        <v>einzelbetrieblicher Basiswert*</v>
      </c>
      <c r="H9" s="10"/>
      <c r="L9" s="75" t="s">
        <v>138</v>
      </c>
      <c r="M9" s="223"/>
      <c r="N9" s="511"/>
      <c r="O9" s="512"/>
      <c r="P9" s="348"/>
      <c r="Q9" s="10"/>
    </row>
    <row r="10" spans="1:20" s="15" customFormat="1" ht="17.100000000000001" customHeight="1" x14ac:dyDescent="0.25">
      <c r="B10" s="11"/>
      <c r="H10" s="10"/>
      <c r="L10" s="75"/>
      <c r="M10" s="36"/>
      <c r="N10" s="20"/>
      <c r="O10" s="48"/>
      <c r="P10" s="94"/>
      <c r="Q10" s="10"/>
    </row>
    <row r="11" spans="1:20" s="10" customFormat="1" ht="17.100000000000001" customHeight="1" x14ac:dyDescent="0.25">
      <c r="A11"/>
      <c r="B11" s="60"/>
      <c r="C11" s="15" t="str">
        <f>Texte!A237</f>
        <v>Faktor (Total verfügbare Mittel/ Total Bedarf)</v>
      </c>
      <c r="H11" s="36"/>
      <c r="I11" s="164"/>
      <c r="J11" s="20"/>
      <c r="K11" s="113">
        <v>0.12</v>
      </c>
      <c r="L11" s="170"/>
      <c r="M11" s="36"/>
      <c r="N11" s="49"/>
      <c r="O11" s="48"/>
      <c r="P11" s="94"/>
    </row>
    <row r="12" spans="1:20" s="10" customFormat="1" ht="30" customHeight="1" x14ac:dyDescent="0.25">
      <c r="A12"/>
      <c r="B12" s="60"/>
      <c r="C12" s="513" t="str">
        <f>Texte!A504</f>
        <v>Der Faktor für den Übergangsbeitrag wird 2026 vermutlich ungefähr 0,12 betragen</v>
      </c>
      <c r="D12" s="513"/>
      <c r="E12" s="513"/>
      <c r="F12" s="513"/>
      <c r="G12" s="513"/>
      <c r="H12" s="513"/>
      <c r="I12" s="513"/>
      <c r="J12" s="513"/>
      <c r="K12" s="36"/>
      <c r="L12" s="49"/>
      <c r="M12" s="36"/>
      <c r="N12" s="49"/>
      <c r="O12" s="48"/>
      <c r="P12" s="94"/>
    </row>
    <row r="13" spans="1:20" ht="17.100000000000001" customHeight="1" x14ac:dyDescent="0.25">
      <c r="B13" s="60"/>
      <c r="C13" s="15" t="str">
        <f>Texte!A107</f>
        <v>Berechnung des Übergangsbeitrags</v>
      </c>
      <c r="D13" s="10"/>
      <c r="E13" s="10"/>
      <c r="F13" s="10"/>
      <c r="G13" s="10"/>
      <c r="H13" s="36"/>
      <c r="I13" s="41"/>
      <c r="J13" s="23"/>
      <c r="K13" s="171">
        <f>K11</f>
        <v>0.12</v>
      </c>
      <c r="L13" s="15" t="s">
        <v>137</v>
      </c>
      <c r="M13" s="35">
        <f>M9</f>
        <v>0</v>
      </c>
      <c r="N13" s="20" t="str">
        <f>L9</f>
        <v>=</v>
      </c>
      <c r="O13" s="46">
        <f>K13*M13</f>
        <v>0</v>
      </c>
      <c r="P13" s="94"/>
    </row>
    <row r="14" spans="1:20" ht="17.100000000000001" customHeight="1" x14ac:dyDescent="0.25">
      <c r="B14" s="60"/>
      <c r="C14" s="15"/>
      <c r="D14" s="10"/>
      <c r="E14" s="10"/>
      <c r="F14" s="10"/>
      <c r="G14" s="10"/>
      <c r="H14" s="36"/>
      <c r="I14" s="41"/>
      <c r="J14" s="23"/>
      <c r="K14" s="41"/>
      <c r="L14" s="15"/>
      <c r="M14" s="41"/>
      <c r="N14" s="20"/>
      <c r="O14" s="48"/>
      <c r="P14" s="94"/>
    </row>
    <row r="15" spans="1:20" ht="17.100000000000001" customHeight="1" x14ac:dyDescent="0.25">
      <c r="B15" s="60"/>
      <c r="C15" s="15" t="str">
        <f>Texte!A239</f>
        <v>Kürzung aufgrund des steuerbaren Einkommens um Fr.**</v>
      </c>
      <c r="D15" s="10"/>
      <c r="E15" s="10"/>
      <c r="F15" s="10"/>
      <c r="G15" s="10"/>
      <c r="H15" s="36"/>
      <c r="I15" s="41"/>
      <c r="J15" s="23"/>
      <c r="K15" s="41"/>
      <c r="L15" s="15"/>
      <c r="M15" s="41"/>
      <c r="N15" s="91" t="s">
        <v>36</v>
      </c>
      <c r="O15" s="102">
        <f>Begrenzung!N54</f>
        <v>0</v>
      </c>
      <c r="P15" s="74"/>
    </row>
    <row r="16" spans="1:20" ht="17.100000000000001" customHeight="1" x14ac:dyDescent="0.25">
      <c r="B16" s="60"/>
      <c r="C16" s="15" t="str">
        <f>Texte!A238</f>
        <v>Kürzung aufgrund des massgeblichen Vermögens um Fr.**</v>
      </c>
      <c r="D16" s="10"/>
      <c r="E16" s="10"/>
      <c r="F16" s="10"/>
      <c r="G16" s="10"/>
      <c r="H16" s="36"/>
      <c r="I16" s="41"/>
      <c r="J16" s="23"/>
      <c r="K16" s="41"/>
      <c r="L16" s="15"/>
      <c r="M16" s="41"/>
      <c r="N16" s="91" t="s">
        <v>36</v>
      </c>
      <c r="O16" s="102">
        <f>IF(Begrenzung!H62&gt;1000000,Begrenzung!N66,Begrenzung!N65)</f>
        <v>0</v>
      </c>
      <c r="P16" s="74"/>
    </row>
    <row r="17" spans="1:21" ht="17.100000000000001" customHeight="1" x14ac:dyDescent="0.25">
      <c r="B17" s="60"/>
      <c r="C17" s="15"/>
      <c r="D17" s="10"/>
      <c r="E17" s="10"/>
      <c r="F17" s="10"/>
      <c r="G17" s="10"/>
      <c r="H17" s="36"/>
      <c r="I17" s="41"/>
      <c r="J17" s="23"/>
      <c r="K17" s="41"/>
      <c r="L17" s="15"/>
      <c r="M17" s="41"/>
      <c r="N17" s="91"/>
      <c r="O17" s="125"/>
      <c r="P17" s="124"/>
    </row>
    <row r="18" spans="1:21" ht="17.100000000000001" customHeight="1" x14ac:dyDescent="0.25">
      <c r="B18" s="60"/>
      <c r="C18" s="15" t="str">
        <f>Texte!A68</f>
        <v>* Mitgeteilter Betrag in Ihrer Hauptabrechnung der Direktzahlungen (Dezember 2014) von Ihrem Kanton</v>
      </c>
      <c r="D18" s="10"/>
      <c r="E18" s="10"/>
      <c r="F18" s="10"/>
      <c r="G18" s="10"/>
      <c r="H18" s="36"/>
      <c r="I18" s="41"/>
      <c r="J18" s="23"/>
      <c r="K18" s="41"/>
      <c r="L18" s="15"/>
      <c r="M18" s="41"/>
      <c r="N18" s="91"/>
      <c r="O18" s="125"/>
      <c r="P18" s="124"/>
    </row>
    <row r="19" spans="1:21" s="10" customFormat="1" ht="18" customHeight="1" x14ac:dyDescent="0.3">
      <c r="A19"/>
      <c r="B19" s="8"/>
      <c r="C19" s="15" t="str">
        <f>Texte!A373</f>
        <v>** siehe Register "Begrenzung"</v>
      </c>
      <c r="O19" s="48"/>
      <c r="P19" s="94"/>
      <c r="Q19" s="14"/>
    </row>
    <row r="20" spans="1:21" s="10" customFormat="1" ht="30" customHeight="1" x14ac:dyDescent="0.4">
      <c r="B20" s="116" t="str">
        <f>Texte!A108</f>
        <v>Übergangsbeitrag ausbezahlt</v>
      </c>
      <c r="C20" s="15"/>
      <c r="D20" s="15"/>
      <c r="E20" s="15"/>
      <c r="F20" s="15"/>
      <c r="G20" s="15"/>
      <c r="H20" s="15"/>
      <c r="I20" s="15"/>
      <c r="J20" s="15"/>
      <c r="K20" s="15"/>
      <c r="L20" s="15"/>
      <c r="M20" s="15"/>
      <c r="N20" s="15"/>
      <c r="O20" s="144">
        <f>IF(O13-O15-O16&gt;0,O13-O15-O16,0)</f>
        <v>0</v>
      </c>
      <c r="P20" s="192"/>
      <c r="Q20" s="14"/>
      <c r="R20" s="14"/>
    </row>
    <row r="21" spans="1:21" s="10" customFormat="1" ht="6" customHeight="1" x14ac:dyDescent="0.25">
      <c r="B21" s="18"/>
      <c r="C21" s="15"/>
      <c r="D21" s="15"/>
      <c r="E21" s="15"/>
      <c r="F21" s="15"/>
      <c r="G21" s="15"/>
      <c r="K21" s="15"/>
      <c r="L21" s="15"/>
      <c r="M21" s="15"/>
      <c r="N21" s="15"/>
      <c r="O21" s="112"/>
      <c r="P21" s="44"/>
      <c r="Q21" s="14"/>
      <c r="R21" s="14"/>
    </row>
    <row r="22" spans="1:21" s="10" customFormat="1" ht="4.3499999999999996" customHeight="1" x14ac:dyDescent="0.25">
      <c r="B22" s="61"/>
      <c r="C22" s="62"/>
      <c r="D22" s="62"/>
      <c r="E22" s="62"/>
      <c r="F22" s="62"/>
      <c r="G22" s="62"/>
      <c r="H22" s="62"/>
      <c r="I22" s="62"/>
      <c r="J22" s="62"/>
      <c r="K22" s="62"/>
      <c r="L22" s="62"/>
      <c r="M22" s="62"/>
      <c r="N22" s="62"/>
      <c r="O22" s="65"/>
      <c r="P22" s="15"/>
      <c r="Q22" s="14"/>
      <c r="R22" s="14"/>
    </row>
    <row r="23" spans="1:21" ht="17.100000000000001" customHeight="1" x14ac:dyDescent="0.25">
      <c r="B23" s="15"/>
      <c r="C23" s="15"/>
      <c r="D23" s="15"/>
      <c r="E23" s="15"/>
      <c r="F23" s="15"/>
      <c r="G23" s="15"/>
      <c r="H23" s="15"/>
      <c r="I23" s="15"/>
      <c r="J23" s="15"/>
      <c r="K23" s="15"/>
      <c r="L23" s="15"/>
      <c r="M23" s="15"/>
      <c r="N23" s="15"/>
      <c r="O23" s="15"/>
      <c r="P23" s="15"/>
      <c r="Q23" s="6"/>
      <c r="R23" s="6"/>
      <c r="S23" s="2"/>
      <c r="T23" s="2"/>
    </row>
    <row r="24" spans="1:21" ht="17.399999999999999" x14ac:dyDescent="0.3">
      <c r="B24" s="47" t="str">
        <f>Texte!A236</f>
        <v>Zusammenfassung der Direktzahlungen und Beiträge</v>
      </c>
      <c r="D24" s="15"/>
      <c r="E24" s="15"/>
      <c r="F24" s="15"/>
      <c r="G24" s="15"/>
      <c r="H24" s="15"/>
      <c r="I24" s="15"/>
      <c r="J24" s="15"/>
      <c r="K24" s="15"/>
      <c r="L24" s="15"/>
      <c r="M24" s="15"/>
      <c r="N24" s="20"/>
      <c r="O24" s="15"/>
      <c r="P24" s="15"/>
      <c r="Q24" s="9" t="str">
        <f>Texte!A473</f>
        <v>Zusammenfassung</v>
      </c>
      <c r="R24" s="9" t="str">
        <f>Texte!A472</f>
        <v>Beiträge auf Sömmerungsbetrieb</v>
      </c>
      <c r="S24" s="9"/>
      <c r="T24" s="9"/>
      <c r="U24" s="9"/>
    </row>
    <row r="25" spans="1:21" s="175" customFormat="1" ht="27" customHeight="1" x14ac:dyDescent="0.25">
      <c r="B25" s="242"/>
      <c r="C25" s="463" t="str">
        <f>Texte!A114</f>
        <v>Kulturlandschaftsbeiträge (KLB, Art. 42 bis 49 und Anhang 7 DZV)</v>
      </c>
      <c r="D25" s="463"/>
      <c r="E25" s="463"/>
      <c r="F25" s="463"/>
      <c r="G25" s="463"/>
      <c r="H25" s="463"/>
      <c r="I25" s="463"/>
      <c r="J25" s="169"/>
      <c r="K25" s="169" t="str">
        <f>Texte!A240</f>
        <v>Übertrag Direktzahlungen 1</v>
      </c>
      <c r="L25" s="169"/>
      <c r="M25" s="169"/>
      <c r="N25" s="173"/>
      <c r="O25" s="174">
        <f>Kulturlandschaft!O77</f>
        <v>0</v>
      </c>
      <c r="P25" s="350"/>
      <c r="Q25" s="355" t="str">
        <f>Texte!A475</f>
        <v>Sömmerungsbeitrag</v>
      </c>
      <c r="R25" s="356"/>
      <c r="S25" s="356"/>
      <c r="T25" s="152"/>
      <c r="U25" s="359">
        <f>Kulturlandschaft!O74</f>
        <v>0</v>
      </c>
    </row>
    <row r="26" spans="1:21" ht="27" customHeight="1" x14ac:dyDescent="0.25">
      <c r="B26" s="60"/>
      <c r="C26" s="440" t="str">
        <f>Texte!A92</f>
        <v>Versorgungssicherheitsbeiträge (VSB, Art. 50 bis 54 und Anhang 7 DZV)</v>
      </c>
      <c r="D26" s="440"/>
      <c r="E26" s="440"/>
      <c r="F26" s="440"/>
      <c r="G26" s="440"/>
      <c r="H26" s="440"/>
      <c r="I26" s="440"/>
      <c r="J26" s="15"/>
      <c r="K26" s="82" t="str">
        <f>Texte!A241</f>
        <v>Übertrag Direktzahlungen 2</v>
      </c>
      <c r="L26" s="82"/>
      <c r="M26" s="82"/>
      <c r="N26" s="166" t="s">
        <v>57</v>
      </c>
      <c r="O26" s="167">
        <f>Versorgungssicherheit!Q64</f>
        <v>0</v>
      </c>
      <c r="P26" s="350"/>
      <c r="Q26" s="357"/>
      <c r="R26" s="358"/>
      <c r="S26" s="358"/>
      <c r="U26" s="353"/>
    </row>
    <row r="27" spans="1:21" ht="27" customHeight="1" x14ac:dyDescent="0.25">
      <c r="B27" s="60"/>
      <c r="C27" s="440" t="str">
        <f>Texte!A98</f>
        <v>Biodiversitätsbeiträge (BDB, Art. 55 bis 60 und Anhang 7 DZV)</v>
      </c>
      <c r="D27" s="440"/>
      <c r="E27" s="440"/>
      <c r="F27" s="440"/>
      <c r="G27" s="440"/>
      <c r="H27" s="440"/>
      <c r="I27" s="440"/>
      <c r="J27" s="15"/>
      <c r="K27" s="82" t="str">
        <f>Texte!A242</f>
        <v>Übertrag Direktzahlungen 3</v>
      </c>
      <c r="L27" s="82"/>
      <c r="M27" s="82"/>
      <c r="N27" s="166" t="s">
        <v>57</v>
      </c>
      <c r="O27" s="167">
        <f>Biodiversität!O71</f>
        <v>0</v>
      </c>
      <c r="P27" s="350"/>
      <c r="Q27" s="506" t="str">
        <f>Texte!A477</f>
        <v>Beiträge für artenreiche Grün- und Streuflächen im Sömmerungsgebiet</v>
      </c>
      <c r="R27" s="493"/>
      <c r="S27" s="493"/>
      <c r="T27" s="168" t="s">
        <v>57</v>
      </c>
      <c r="U27" s="360">
        <f>Biodiversität!M36</f>
        <v>0</v>
      </c>
    </row>
    <row r="28" spans="1:21" ht="27" customHeight="1" x14ac:dyDescent="0.25">
      <c r="B28" s="60"/>
      <c r="C28" s="440" t="str">
        <f>Texte!A104</f>
        <v>Landschaftsqualitätsbeitrag (LQB, Art. 63 und 64 und Anhang 7 DZV)</v>
      </c>
      <c r="D28" s="440"/>
      <c r="E28" s="440"/>
      <c r="F28" s="440"/>
      <c r="G28" s="440"/>
      <c r="H28" s="440"/>
      <c r="I28" s="440"/>
      <c r="J28" s="15"/>
      <c r="K28" s="82" t="str">
        <f>Texte!A243</f>
        <v>Übertrag Direktzahlungen 4</v>
      </c>
      <c r="L28" s="82"/>
      <c r="M28" s="82"/>
      <c r="N28" s="166" t="s">
        <v>57</v>
      </c>
      <c r="O28" s="167">
        <f>Landschaftsqualität!Q33</f>
        <v>0</v>
      </c>
      <c r="P28" s="350"/>
      <c r="Q28" s="506" t="str">
        <f>Texte!A476</f>
        <v>Landschaftsqualitätsbeiträge auf Sömmerungsbetrieb</v>
      </c>
      <c r="R28" s="493"/>
      <c r="S28" s="493"/>
      <c r="T28" s="168" t="s">
        <v>57</v>
      </c>
      <c r="U28" s="360">
        <f>Landschaftsqualität!Q29</f>
        <v>0</v>
      </c>
    </row>
    <row r="29" spans="1:21" ht="27" customHeight="1" x14ac:dyDescent="0.25">
      <c r="B29" s="60"/>
      <c r="C29" s="440" t="str">
        <f>Texte!A93</f>
        <v>Produktionssystembeiträge (PSB, Art. 65 bis 76 und Anhang 7 DZV)</v>
      </c>
      <c r="D29" s="440"/>
      <c r="E29" s="440"/>
      <c r="F29" s="440"/>
      <c r="G29" s="440"/>
      <c r="H29" s="440"/>
      <c r="I29" s="440"/>
      <c r="J29" s="15"/>
      <c r="K29" s="82" t="str">
        <f>Texte!A244</f>
        <v>Übertrag Direktzahlungen 5</v>
      </c>
      <c r="L29" s="82"/>
      <c r="M29" s="82"/>
      <c r="N29" s="166" t="s">
        <v>57</v>
      </c>
      <c r="O29" s="167">
        <f>Produktionssystem!Q166</f>
        <v>0</v>
      </c>
      <c r="P29" s="350"/>
      <c r="Q29" s="357"/>
      <c r="R29" s="358"/>
      <c r="S29" s="358"/>
      <c r="U29" s="353"/>
    </row>
    <row r="30" spans="1:21" ht="27" customHeight="1" x14ac:dyDescent="0.25">
      <c r="B30" s="60"/>
      <c r="C30" s="440" t="str">
        <f>Texte!A110</f>
        <v>Ressourceneffizienzbeiträge (nationale: REB, Art. 82 und Anhang 7 DZV)</v>
      </c>
      <c r="D30" s="440"/>
      <c r="E30" s="440"/>
      <c r="F30" s="440"/>
      <c r="G30" s="440"/>
      <c r="H30" s="440"/>
      <c r="I30" s="440"/>
      <c r="J30" s="15"/>
      <c r="K30" s="82" t="str">
        <f>Texte!A245</f>
        <v>Übertrag Direktzahlungen 6</v>
      </c>
      <c r="L30" s="82"/>
      <c r="M30" s="82"/>
      <c r="N30" s="166" t="s">
        <v>57</v>
      </c>
      <c r="O30" s="167">
        <f>Ressourceneffizienz!Q15</f>
        <v>0</v>
      </c>
      <c r="P30" s="350"/>
      <c r="Q30" s="357"/>
      <c r="R30" s="358"/>
      <c r="S30" s="358"/>
      <c r="U30" s="353"/>
    </row>
    <row r="31" spans="1:21" ht="27" customHeight="1" x14ac:dyDescent="0.25">
      <c r="B31" s="60"/>
      <c r="C31" s="440" t="str">
        <f>Texte!A106</f>
        <v>Übergangsbeitrag (ÜGB, Art. 84 bis 96 DZV)</v>
      </c>
      <c r="D31" s="440"/>
      <c r="E31" s="440"/>
      <c r="F31" s="440"/>
      <c r="G31" s="440"/>
      <c r="H31" s="440"/>
      <c r="I31" s="440"/>
      <c r="J31" s="15"/>
      <c r="K31" s="82" t="str">
        <f>Texte!A246</f>
        <v>Übertrag Direktzahlungen 7</v>
      </c>
      <c r="L31" s="82"/>
      <c r="M31" s="82"/>
      <c r="N31" s="166" t="s">
        <v>57</v>
      </c>
      <c r="O31" s="167">
        <f>O20</f>
        <v>0</v>
      </c>
      <c r="P31" s="350"/>
      <c r="Q31" s="357"/>
      <c r="R31" s="358"/>
      <c r="S31" s="358"/>
      <c r="U31" s="353"/>
    </row>
    <row r="32" spans="1:21" ht="27" customHeight="1" x14ac:dyDescent="0.25">
      <c r="B32" s="60"/>
      <c r="C32" s="15"/>
      <c r="D32" s="15"/>
      <c r="E32" s="15"/>
      <c r="F32" s="15"/>
      <c r="G32" s="15"/>
      <c r="H32" s="15"/>
      <c r="J32" s="15"/>
      <c r="K32" s="15"/>
      <c r="L32" s="15"/>
      <c r="M32" s="15"/>
      <c r="N32" s="20"/>
      <c r="O32" s="115"/>
      <c r="P32" s="74"/>
      <c r="Q32" s="357"/>
      <c r="R32" s="358"/>
      <c r="S32" s="358"/>
      <c r="U32" s="353"/>
    </row>
    <row r="33" spans="2:21" s="175" customFormat="1" ht="27" customHeight="1" x14ac:dyDescent="0.25">
      <c r="B33" s="203"/>
      <c r="C33" s="82" t="str">
        <f>Texte!A95</f>
        <v>Beiträge für einzelne Kulturen (nach Einzelkulturbeitragsverordnung)</v>
      </c>
      <c r="D33" s="82"/>
      <c r="E33" s="82"/>
      <c r="F33" s="82"/>
      <c r="G33" s="82"/>
      <c r="H33" s="82"/>
      <c r="J33" s="82"/>
      <c r="K33" s="82" t="str">
        <f>Texte!A241</f>
        <v>Übertrag Direktzahlungen 2</v>
      </c>
      <c r="L33" s="82"/>
      <c r="M33" s="82"/>
      <c r="N33" s="166" t="s">
        <v>57</v>
      </c>
      <c r="O33" s="167">
        <f>Versorgungssicherheit!Q81</f>
        <v>0</v>
      </c>
      <c r="P33" s="350"/>
      <c r="Q33" s="357"/>
      <c r="R33" s="358"/>
      <c r="S33" s="358"/>
      <c r="U33" s="353"/>
    </row>
    <row r="34" spans="2:21" s="175" customFormat="1" ht="27" customHeight="1" x14ac:dyDescent="0.25">
      <c r="B34" s="203"/>
      <c r="C34" s="440" t="str">
        <f>Texte!A540</f>
        <v>Beitrag für die In-situ-Erhaltung (Art. 6a Verordnung über die Erhaltung und die nachhaltige Nutzung von pflanzengenetischen Ressourcen für Ernährung und Landwirtschaft)</v>
      </c>
      <c r="D34" s="440"/>
      <c r="E34" s="440"/>
      <c r="F34" s="440"/>
      <c r="G34" s="440"/>
      <c r="H34" s="440"/>
      <c r="I34" s="440"/>
      <c r="J34" s="82"/>
      <c r="K34" s="82"/>
      <c r="L34" s="82"/>
      <c r="M34" s="82"/>
      <c r="N34" s="166" t="s">
        <v>57</v>
      </c>
      <c r="O34" s="439"/>
      <c r="P34" s="350"/>
      <c r="Q34" s="357"/>
      <c r="R34" s="358"/>
      <c r="S34" s="358"/>
      <c r="U34" s="353"/>
    </row>
    <row r="35" spans="2:21" s="175" customFormat="1" ht="27" customHeight="1" x14ac:dyDescent="0.25">
      <c r="B35" s="203"/>
      <c r="C35" s="440" t="str">
        <f>Texte!A112</f>
        <v>Ressourceneffizienzbeiträge (regionale, Art. 77 a/b LwG und Art. 62a GSchG)</v>
      </c>
      <c r="D35" s="440"/>
      <c r="E35" s="440"/>
      <c r="F35" s="440"/>
      <c r="G35" s="440"/>
      <c r="H35" s="440"/>
      <c r="I35" s="440"/>
      <c r="J35" s="168"/>
      <c r="K35" s="82" t="str">
        <f>Texte!A245</f>
        <v>Übertrag Direktzahlungen 6</v>
      </c>
      <c r="L35" s="82"/>
      <c r="M35" s="82"/>
      <c r="N35" s="166" t="s">
        <v>57</v>
      </c>
      <c r="O35" s="167">
        <f>Ressourceneffizienz!Q23</f>
        <v>0</v>
      </c>
      <c r="P35" s="350"/>
      <c r="Q35" s="357"/>
      <c r="R35" s="358"/>
      <c r="S35" s="358"/>
      <c r="U35" s="353"/>
    </row>
    <row r="36" spans="2:21" s="175" customFormat="1" ht="27" customHeight="1" x14ac:dyDescent="0.25">
      <c r="B36" s="203"/>
      <c r="C36" s="431" t="str">
        <f>Texte!A527</f>
        <v>Zwischentotal</v>
      </c>
      <c r="D36" s="168"/>
      <c r="E36" s="168"/>
      <c r="F36" s="168"/>
      <c r="G36" s="168"/>
      <c r="H36" s="168"/>
      <c r="I36" s="168"/>
      <c r="J36" s="168"/>
      <c r="K36" s="82"/>
      <c r="L36" s="82"/>
      <c r="M36" s="82"/>
      <c r="N36" s="166"/>
      <c r="O36" s="167">
        <f>SUM(O25:O35)</f>
        <v>0</v>
      </c>
      <c r="P36" s="350"/>
      <c r="Q36" s="357"/>
      <c r="R36" s="358"/>
      <c r="S36" s="358"/>
      <c r="U36" s="353"/>
    </row>
    <row r="37" spans="2:21" s="175" customFormat="1" ht="27" customHeight="1" x14ac:dyDescent="0.25">
      <c r="B37" s="203"/>
      <c r="C37" s="316" t="str">
        <f>Texte!A523</f>
        <v>Lineare Kürzung wegen der Einsparungen im Direktzahlungskredit</v>
      </c>
      <c r="D37" s="168"/>
      <c r="E37" s="168"/>
      <c r="F37" s="168"/>
      <c r="G37" s="168"/>
      <c r="H37" s="168"/>
      <c r="I37" s="168"/>
      <c r="J37" s="168"/>
      <c r="K37" s="434"/>
      <c r="L37" s="82"/>
      <c r="M37" s="82"/>
      <c r="N37" s="166"/>
      <c r="O37" s="429"/>
      <c r="P37" s="350"/>
      <c r="Q37" s="357"/>
      <c r="R37" s="358"/>
      <c r="S37" s="358"/>
      <c r="U37" s="353"/>
    </row>
    <row r="38" spans="2:21" s="175" customFormat="1" ht="49.95" customHeight="1" x14ac:dyDescent="0.25">
      <c r="B38" s="203"/>
      <c r="C38" s="440" t="str">
        <f>Texte!A524</f>
        <v>Total der Direktzahlungen, die der Kürzung unterliegen (Kulturlandschaftsbeiträge; Versorgungssicherheitsbeiträge; Biodiversitätsbeiträge; Produktionssystembeiträge; Ressourceneffizienzbeiträge, ohne Vernetzungs-, Landschaftsqualitäts- und Übergangsbeiträge)</v>
      </c>
      <c r="D38" s="440"/>
      <c r="E38" s="440"/>
      <c r="F38" s="440"/>
      <c r="G38" s="440"/>
      <c r="H38" s="440"/>
      <c r="I38" s="440"/>
      <c r="J38" s="440"/>
      <c r="K38" s="440"/>
      <c r="L38" s="440"/>
      <c r="M38" s="168"/>
      <c r="N38" s="166" t="s">
        <v>36</v>
      </c>
      <c r="O38" s="167">
        <f>O25+O26+Biodiversität!O24+Biodiversität!O41+Übergang!O29+Übergang!O30</f>
        <v>0</v>
      </c>
      <c r="P38" s="350"/>
      <c r="Q38" s="357"/>
      <c r="R38" s="358"/>
      <c r="S38" s="358"/>
      <c r="T38" s="432" t="s">
        <v>36</v>
      </c>
      <c r="U38" s="167">
        <f>U25+U27</f>
        <v>0</v>
      </c>
    </row>
    <row r="39" spans="2:21" s="175" customFormat="1" ht="27" customHeight="1" x14ac:dyDescent="0.25">
      <c r="B39" s="203"/>
      <c r="C39" s="168" t="str">
        <f>Texte!A526</f>
        <v>Kürzungssatz</v>
      </c>
      <c r="D39" s="82" t="str">
        <f>Texte!A537</f>
        <v>Es ist 2026 keine lineare Reduktion der Beiträge vorgesehen (0%)</v>
      </c>
      <c r="E39" s="168"/>
      <c r="F39" s="168"/>
      <c r="G39" s="168"/>
      <c r="H39" s="168"/>
      <c r="I39" s="168"/>
      <c r="J39" s="168"/>
      <c r="K39" s="82"/>
      <c r="L39" s="82"/>
      <c r="M39" s="187"/>
      <c r="N39" s="166" t="s">
        <v>137</v>
      </c>
      <c r="O39" s="435"/>
      <c r="P39" s="350"/>
      <c r="Q39" s="357"/>
      <c r="R39" s="358"/>
      <c r="S39" s="358"/>
      <c r="T39" s="166" t="s">
        <v>137</v>
      </c>
      <c r="U39" s="430">
        <f>O39</f>
        <v>0</v>
      </c>
    </row>
    <row r="40" spans="2:21" s="175" customFormat="1" ht="27" customHeight="1" x14ac:dyDescent="0.25">
      <c r="B40" s="203"/>
      <c r="C40" s="168" t="str">
        <f>Texte!A525</f>
        <v>Kürzung</v>
      </c>
      <c r="D40" s="168"/>
      <c r="E40" s="168"/>
      <c r="F40" s="168"/>
      <c r="G40" s="168"/>
      <c r="H40" s="168"/>
      <c r="I40" s="168"/>
      <c r="J40" s="168"/>
      <c r="K40" s="82"/>
      <c r="L40" s="82"/>
      <c r="M40" s="82"/>
      <c r="N40" s="166" t="s">
        <v>138</v>
      </c>
      <c r="O40" s="167">
        <f>O38*O39</f>
        <v>0</v>
      </c>
      <c r="P40" s="350"/>
      <c r="Q40" s="357"/>
      <c r="R40" s="358"/>
      <c r="S40" s="358"/>
      <c r="T40" s="166" t="s">
        <v>138</v>
      </c>
      <c r="U40" s="167">
        <f>U38*U39</f>
        <v>0</v>
      </c>
    </row>
    <row r="41" spans="2:21" ht="27" customHeight="1" x14ac:dyDescent="0.25">
      <c r="B41" s="60"/>
      <c r="C41" s="241"/>
      <c r="D41" s="15"/>
      <c r="E41" s="15"/>
      <c r="F41" s="15"/>
      <c r="G41" s="15"/>
      <c r="H41" s="15"/>
      <c r="I41" s="15"/>
      <c r="J41" s="15"/>
      <c r="K41" s="15"/>
      <c r="L41" s="15"/>
      <c r="M41" s="15"/>
      <c r="N41" s="49"/>
      <c r="O41" s="115"/>
      <c r="P41" s="74"/>
      <c r="Q41" s="357"/>
      <c r="R41" s="358"/>
      <c r="S41" s="358"/>
      <c r="U41" s="153"/>
    </row>
    <row r="42" spans="2:21" s="175" customFormat="1" ht="27" customHeight="1" x14ac:dyDescent="0.25">
      <c r="B42" s="203"/>
      <c r="C42" s="316" t="str">
        <f>Texte!A283</f>
        <v>Total Direktzahlungen und Beiträge 2026</v>
      </c>
      <c r="D42" s="82"/>
      <c r="E42" s="82"/>
      <c r="F42" s="82"/>
      <c r="G42" s="82"/>
      <c r="H42" s="82"/>
      <c r="I42" s="82"/>
      <c r="J42" s="82"/>
      <c r="K42" s="82"/>
      <c r="L42" s="82"/>
      <c r="M42" s="187"/>
      <c r="N42" s="166" t="s">
        <v>138</v>
      </c>
      <c r="O42" s="317">
        <f>SUM(O25:O31)+SUM(O33:O35)-O40</f>
        <v>0</v>
      </c>
      <c r="P42" s="351"/>
      <c r="Q42" s="506" t="str">
        <f>Texte!A472</f>
        <v>Beiträge auf Sömmerungsbetrieb</v>
      </c>
      <c r="R42" s="493"/>
      <c r="S42" s="493"/>
      <c r="T42" s="349" t="s">
        <v>138</v>
      </c>
      <c r="U42" s="354">
        <f>SUM(U25:U28)-U40</f>
        <v>0</v>
      </c>
    </row>
    <row r="43" spans="2:21" ht="7.5" customHeight="1" x14ac:dyDescent="0.3">
      <c r="B43" s="131"/>
      <c r="C43" s="47"/>
      <c r="D43" s="15"/>
      <c r="E43" s="15"/>
      <c r="F43" s="15"/>
      <c r="G43" s="15"/>
      <c r="H43" s="15"/>
      <c r="I43" s="15"/>
      <c r="J43" s="15"/>
      <c r="K43" s="15"/>
      <c r="L43" s="15"/>
      <c r="M43" s="34"/>
      <c r="N43" s="49"/>
      <c r="O43" s="150"/>
      <c r="P43" s="352"/>
      <c r="Q43" s="361"/>
      <c r="U43" s="153"/>
    </row>
    <row r="44" spans="2:21" s="175" customFormat="1" ht="18.75" customHeight="1" x14ac:dyDescent="0.25">
      <c r="B44" s="318"/>
      <c r="C44" s="316"/>
      <c r="D44" s="82"/>
      <c r="E44" s="82"/>
      <c r="F44" s="82"/>
      <c r="G44" s="82"/>
      <c r="H44" s="82"/>
      <c r="I44" s="82"/>
      <c r="J44" s="82"/>
      <c r="K44" s="82"/>
      <c r="L44" s="82"/>
      <c r="M44" s="187"/>
      <c r="N44" s="166"/>
      <c r="O44" s="429"/>
      <c r="P44" s="350"/>
      <c r="Q44" s="506" t="str">
        <f>Texte!A478</f>
        <v>Diese Zusammenfassung ist ein Auszug für die Sömmerungsbetriebe. Alle Beiträge sind schon im nebenstehenden Total der DZ enthalten.</v>
      </c>
      <c r="R44" s="441"/>
      <c r="S44" s="441"/>
      <c r="T44" s="441"/>
      <c r="U44" s="510"/>
    </row>
    <row r="45" spans="2:21" s="175" customFormat="1" ht="18.75" customHeight="1" x14ac:dyDescent="0.25">
      <c r="B45" s="318"/>
      <c r="C45" s="316"/>
      <c r="D45" s="82"/>
      <c r="E45" s="82"/>
      <c r="F45" s="82"/>
      <c r="G45" s="82"/>
      <c r="H45" s="82"/>
      <c r="I45" s="82"/>
      <c r="J45" s="82"/>
      <c r="K45" s="82"/>
      <c r="L45" s="82"/>
      <c r="M45" s="187"/>
      <c r="N45" s="166"/>
      <c r="O45" s="429"/>
      <c r="P45" s="350"/>
      <c r="Q45" s="506"/>
      <c r="R45" s="441"/>
      <c r="S45" s="441"/>
      <c r="T45" s="441"/>
      <c r="U45" s="510"/>
    </row>
    <row r="46" spans="2:21" x14ac:dyDescent="0.25">
      <c r="B46" s="61"/>
      <c r="C46" s="62"/>
      <c r="D46" s="62"/>
      <c r="E46" s="62"/>
      <c r="F46" s="62"/>
      <c r="G46" s="62"/>
      <c r="H46" s="62"/>
      <c r="I46" s="62"/>
      <c r="J46" s="62"/>
      <c r="K46" s="62"/>
      <c r="L46" s="62"/>
      <c r="M46" s="62"/>
      <c r="N46" s="63"/>
      <c r="O46" s="151"/>
      <c r="P46" s="74"/>
      <c r="Q46" s="362"/>
      <c r="R46" s="154"/>
      <c r="S46" s="154"/>
      <c r="T46" s="154"/>
      <c r="U46" s="155"/>
    </row>
    <row r="48" spans="2:21" ht="17.399999999999999" x14ac:dyDescent="0.3">
      <c r="B48" s="47" t="str">
        <f>Texte!A233</f>
        <v>Zur Erinnerung: Eintretenskriterien und zu Beiträgen berechtigende Fläche</v>
      </c>
    </row>
    <row r="49" spans="2:18" ht="25.05" customHeight="1" x14ac:dyDescent="0.25">
      <c r="B49" s="244"/>
      <c r="C49" s="507" t="str">
        <f>Texte!A440</f>
        <v>- Beitragsberechtigte Landwirtschaftliche Nutzfläche: Landwirtschaftliche Nutzfläche, ohne Baumschulen, Forstpflanzen, Christbäume, Zierpflanzen, Hanf, der nicht zur Nutzung der Fasern oder der Samen angebaut wird, und Gewächshäuser mit festem Fundament und gärtnerische Freilandkulturen (siehe auch Vollzugshilfe Merkblatt Nr.6.2: Flächenkatalog)</v>
      </c>
      <c r="D49" s="508"/>
      <c r="E49" s="508"/>
      <c r="F49" s="508"/>
      <c r="G49" s="508"/>
      <c r="H49" s="508"/>
      <c r="I49" s="508"/>
      <c r="J49" s="508"/>
      <c r="K49" s="508"/>
      <c r="L49" s="508"/>
      <c r="M49" s="508"/>
      <c r="N49" s="508"/>
      <c r="O49" s="509"/>
      <c r="P49" s="97"/>
    </row>
    <row r="50" spans="2:18" x14ac:dyDescent="0.25">
      <c r="B50" s="172"/>
      <c r="C50" s="75" t="str">
        <f>Texte!A21</f>
        <v>- Mindestarbeitsaufkommen (0.2 SAK)</v>
      </c>
      <c r="O50" s="153"/>
    </row>
    <row r="51" spans="2:18" x14ac:dyDescent="0.25">
      <c r="B51" s="172"/>
      <c r="C51" s="75" t="str">
        <f>Texte!A28</f>
        <v>- Mindestanteil betriebseigener Arbeitskräfte (50%)</v>
      </c>
      <c r="O51" s="153"/>
    </row>
    <row r="52" spans="2:18" x14ac:dyDescent="0.25">
      <c r="B52" s="172"/>
      <c r="C52" s="75" t="str">
        <f>Texte!A27</f>
        <v>- Altersgrenze (65 Jahre)</v>
      </c>
      <c r="O52" s="153"/>
    </row>
    <row r="53" spans="2:18" x14ac:dyDescent="0.25">
      <c r="B53" s="172"/>
      <c r="C53" s="75" t="str">
        <f>Texte!A26</f>
        <v>- Landwirtschaftliche Ausbildung</v>
      </c>
      <c r="O53" s="153"/>
    </row>
    <row r="54" spans="2:18" x14ac:dyDescent="0.25">
      <c r="B54" s="172"/>
      <c r="C54" s="75" t="str">
        <f>Texte!A538</f>
        <v>Krankheits- und Unfallversicherungsschutz der Ehepartnerin oder des Ehepartners (ab dem 1. Januar 2027)</v>
      </c>
      <c r="O54" s="153"/>
    </row>
    <row r="55" spans="2:18" x14ac:dyDescent="0.25">
      <c r="B55" s="245"/>
      <c r="C55" s="243" t="str">
        <f>Texte!A30</f>
        <v>- Ökologischer Leistungsnachweis ÖLN</v>
      </c>
      <c r="D55" s="154"/>
      <c r="E55" s="154"/>
      <c r="F55" s="154"/>
      <c r="G55" s="154"/>
      <c r="H55" s="154"/>
      <c r="I55" s="154"/>
      <c r="J55" s="154"/>
      <c r="K55" s="154"/>
      <c r="L55" s="154"/>
      <c r="M55" s="154"/>
      <c r="N55" s="154"/>
      <c r="O55" s="155"/>
    </row>
    <row r="56" spans="2:18" ht="49.95" customHeight="1" x14ac:dyDescent="0.25">
      <c r="C56" s="467" t="str">
        <f>Texte!A327</f>
        <v>Stand gemäss Verordnungspaket vom Oktober 2025.
AGRIDEA lehnt jede Haftung und Gewährleistung ab, die aus Berechnungen mit diesem Instrument abgeleitet werden.
Version 4.11</v>
      </c>
      <c r="D56" s="467"/>
      <c r="E56" s="467"/>
      <c r="F56" s="467"/>
      <c r="G56" s="467"/>
      <c r="H56" s="467"/>
      <c r="I56" s="467"/>
      <c r="J56" s="467"/>
      <c r="K56" s="467"/>
      <c r="L56" s="467"/>
      <c r="M56" s="467"/>
      <c r="N56" s="467"/>
      <c r="O56" s="467"/>
      <c r="P56" s="216"/>
      <c r="Q56" s="97"/>
      <c r="R56" s="97"/>
    </row>
  </sheetData>
  <sheetProtection sheet="1" objects="1" scenarios="1" selectLockedCells="1"/>
  <mergeCells count="18">
    <mergeCell ref="C56:O56"/>
    <mergeCell ref="C29:I29"/>
    <mergeCell ref="C35:I35"/>
    <mergeCell ref="N8:O9"/>
    <mergeCell ref="C25:I25"/>
    <mergeCell ref="C30:I30"/>
    <mergeCell ref="C31:I31"/>
    <mergeCell ref="C26:I26"/>
    <mergeCell ref="C27:I27"/>
    <mergeCell ref="C12:J12"/>
    <mergeCell ref="Q27:S27"/>
    <mergeCell ref="Q28:S28"/>
    <mergeCell ref="C28:I28"/>
    <mergeCell ref="C49:O49"/>
    <mergeCell ref="Q42:S42"/>
    <mergeCell ref="Q44:U45"/>
    <mergeCell ref="C38:L38"/>
    <mergeCell ref="C34:I34"/>
  </mergeCells>
  <phoneticPr fontId="23" type="noConversion"/>
  <pageMargins left="0.78740157480314965" right="0.78740157480314965" top="0.59055118110236227" bottom="0.59055118110236227" header="0.51181102362204722" footer="0.31496062992125984"/>
  <pageSetup paperSize="9" scale="43" orientation="portrait" r:id="rId1"/>
  <headerFooter alignWithMargins="0">
    <oddFooter>&amp;L©AGRIDEA&amp;R04.2022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R120"/>
  <sheetViews>
    <sheetView showGridLines="0" showRowColHeaders="0" showZeros="0" zoomScaleNormal="100" workbookViewId="0">
      <selection activeCell="F10" sqref="F10"/>
    </sheetView>
  </sheetViews>
  <sheetFormatPr baseColWidth="10" defaultColWidth="11.44140625" defaultRowHeight="14.1" customHeight="1" x14ac:dyDescent="0.25"/>
  <cols>
    <col min="1" max="1" width="0.77734375" customWidth="1"/>
    <col min="2" max="2" width="1.5546875" customWidth="1"/>
    <col min="3" max="3" width="41" customWidth="1"/>
    <col min="4" max="4" width="9.5546875" customWidth="1"/>
    <col min="5" max="5" width="8.5546875" customWidth="1"/>
    <col min="6" max="6" width="16.44140625" customWidth="1"/>
    <col min="7" max="7" width="1.77734375" customWidth="1"/>
    <col min="9" max="9" width="1.5546875" customWidth="1"/>
    <col min="10" max="10" width="11.5546875" customWidth="1"/>
    <col min="11" max="11" width="2.5546875" customWidth="1"/>
    <col min="12" max="12" width="6.5546875" customWidth="1"/>
    <col min="13" max="13" width="8.44140625" style="156" customWidth="1"/>
    <col min="14" max="14" width="10.5546875" customWidth="1"/>
    <col min="15" max="15" width="2.5546875" bestFit="1" customWidth="1"/>
    <col min="16" max="16" width="2.5546875" customWidth="1"/>
    <col min="17" max="18" width="10.5546875" customWidth="1"/>
  </cols>
  <sheetData>
    <row r="1" spans="2:18" ht="42" customHeight="1" x14ac:dyDescent="0.4">
      <c r="B1" s="47"/>
      <c r="D1" s="266" t="str">
        <f>Texte!A73</f>
        <v>Berechnung der Direktzahlungen ab 2026</v>
      </c>
      <c r="E1" s="215"/>
      <c r="F1" s="215"/>
      <c r="G1" s="215"/>
      <c r="H1" s="215"/>
      <c r="I1" s="215"/>
      <c r="J1" s="215"/>
      <c r="P1" s="1" t="str">
        <f>Texte!A214</f>
        <v>Direktzahlungen 8</v>
      </c>
    </row>
    <row r="2" spans="2:18" s="15" customFormat="1" ht="11.1" customHeight="1" thickBot="1" x14ac:dyDescent="0.3">
      <c r="B2" s="51"/>
      <c r="C2" s="51"/>
      <c r="D2" s="51"/>
      <c r="E2" s="51"/>
      <c r="F2" s="51"/>
      <c r="G2" s="51"/>
      <c r="H2" s="51"/>
      <c r="I2" s="51"/>
      <c r="J2" s="51"/>
      <c r="K2" s="51"/>
      <c r="L2" s="51"/>
      <c r="M2" s="157"/>
      <c r="N2" s="50"/>
      <c r="O2" s="51"/>
      <c r="P2" s="51"/>
    </row>
    <row r="3" spans="2:18" ht="22.05" customHeight="1" x14ac:dyDescent="0.25">
      <c r="B3" s="19" t="str">
        <f>Texte!A178</f>
        <v>Betrieb:</v>
      </c>
      <c r="C3" s="15"/>
      <c r="D3" s="137">
        <f>Kulturlandschaft!D3</f>
        <v>0</v>
      </c>
      <c r="E3" s="138"/>
      <c r="F3" s="138" t="s">
        <v>133</v>
      </c>
      <c r="G3" s="103"/>
      <c r="H3" s="15"/>
      <c r="I3" s="4" t="str">
        <f>Texte!A294</f>
        <v>Variante:</v>
      </c>
      <c r="J3" s="139">
        <f>Kulturlandschaft!K3</f>
        <v>0</v>
      </c>
      <c r="K3" s="138"/>
      <c r="L3" s="15"/>
      <c r="M3" s="4" t="str">
        <f>Texte!A53</f>
        <v>Jahr:</v>
      </c>
      <c r="N3" s="140">
        <f>Kulturlandschaft!O3</f>
        <v>0</v>
      </c>
      <c r="O3" s="52"/>
      <c r="P3" s="52"/>
    </row>
    <row r="4" spans="2:18" ht="10.5" customHeight="1" x14ac:dyDescent="0.25">
      <c r="B4" s="19"/>
      <c r="C4" s="15"/>
      <c r="D4" s="15"/>
      <c r="E4" s="15"/>
      <c r="F4" s="15"/>
      <c r="G4" s="15"/>
      <c r="H4" s="15"/>
      <c r="I4" s="4"/>
      <c r="J4" s="42"/>
      <c r="K4" s="15"/>
      <c r="L4" s="15"/>
      <c r="M4" s="53"/>
      <c r="N4" s="34"/>
      <c r="O4" s="15"/>
    </row>
    <row r="5" spans="2:18" ht="22.5" customHeight="1" x14ac:dyDescent="0.25">
      <c r="B5" s="265" t="str">
        <f>Texte!A75</f>
        <v>Berechnung der Standardarbeitskräfte (SAK)</v>
      </c>
      <c r="F5" s="15"/>
      <c r="G5" s="15"/>
      <c r="H5" s="15"/>
      <c r="I5" s="4"/>
      <c r="J5" s="42"/>
      <c r="K5" s="15"/>
      <c r="L5" s="15"/>
      <c r="M5" s="53"/>
      <c r="N5" s="34"/>
      <c r="O5" s="15"/>
      <c r="Q5" s="97"/>
    </row>
    <row r="6" spans="2:18" ht="6" customHeight="1" x14ac:dyDescent="0.3">
      <c r="B6" s="47"/>
      <c r="C6" s="523"/>
      <c r="D6" s="523"/>
      <c r="E6" s="523"/>
      <c r="F6" s="523"/>
      <c r="G6" s="523"/>
      <c r="H6" s="523"/>
      <c r="I6" s="523"/>
      <c r="J6" s="523"/>
      <c r="K6" s="523"/>
      <c r="L6" s="515"/>
      <c r="M6" s="515"/>
      <c r="N6" s="515"/>
      <c r="O6" s="97"/>
      <c r="Q6" s="254"/>
      <c r="R6" s="254"/>
    </row>
    <row r="7" spans="2:18" ht="4.5" customHeight="1" x14ac:dyDescent="0.3">
      <c r="B7" s="47"/>
      <c r="C7" s="516"/>
      <c r="D7" s="516"/>
      <c r="E7" s="516"/>
      <c r="F7" s="296"/>
      <c r="G7" s="296"/>
      <c r="H7" s="296"/>
      <c r="I7" s="296"/>
      <c r="J7" s="296"/>
      <c r="K7" s="296"/>
      <c r="L7" s="295"/>
      <c r="M7" s="295"/>
      <c r="N7" s="295"/>
      <c r="O7" s="97"/>
      <c r="Q7" s="254"/>
      <c r="R7" s="254"/>
    </row>
    <row r="8" spans="2:18" ht="39.75" customHeight="1" x14ac:dyDescent="0.25">
      <c r="B8" s="54"/>
      <c r="C8" s="52"/>
      <c r="D8" s="52"/>
      <c r="E8" s="52"/>
      <c r="F8" s="55" t="str">
        <f>Texte!A180</f>
        <v>ha bzw. GVE</v>
      </c>
      <c r="G8" s="56"/>
      <c r="H8" s="55" t="str">
        <f>Texte!A265</f>
        <v>Ansatz/Einheit</v>
      </c>
      <c r="I8" s="55"/>
      <c r="J8" s="55" t="str">
        <f>Texte!A290</f>
        <v>SAK</v>
      </c>
      <c r="K8" s="57"/>
      <c r="L8" s="172"/>
      <c r="M8" s="20"/>
      <c r="N8" s="15"/>
    </row>
    <row r="9" spans="2:18" ht="3" customHeight="1" x14ac:dyDescent="0.25">
      <c r="B9" s="58"/>
      <c r="C9" s="216"/>
      <c r="F9" s="20"/>
      <c r="G9" s="4"/>
      <c r="H9" s="20"/>
      <c r="I9" s="20"/>
      <c r="J9" s="20"/>
      <c r="K9" s="59"/>
      <c r="M9" s="20"/>
      <c r="N9" s="15"/>
    </row>
    <row r="10" spans="2:18" ht="25.05" customHeight="1" x14ac:dyDescent="0.25">
      <c r="B10" s="58"/>
      <c r="C10" s="493" t="str">
        <f>Texte!A248</f>
        <v>LN ohne Spezialkulturen (+ Hecken, Feld- und Ufergehölze, Streueflächen, Uferbereich)</v>
      </c>
      <c r="D10" s="493"/>
      <c r="E10" s="524"/>
      <c r="F10" s="311"/>
      <c r="G10" s="162" t="s">
        <v>137</v>
      </c>
      <c r="H10" s="256">
        <v>2.1999999999999999E-2</v>
      </c>
      <c r="I10" s="162" t="s">
        <v>138</v>
      </c>
      <c r="J10" s="257">
        <f>F10*H10</f>
        <v>0</v>
      </c>
      <c r="K10" s="186"/>
      <c r="L10" s="175"/>
      <c r="M10" s="20"/>
      <c r="N10" s="15"/>
    </row>
    <row r="11" spans="2:18" ht="3" customHeight="1" x14ac:dyDescent="0.25">
      <c r="B11" s="58"/>
      <c r="F11" s="191"/>
      <c r="G11" s="162"/>
      <c r="H11" s="258"/>
      <c r="I11" s="162"/>
      <c r="J11" s="259"/>
      <c r="K11" s="186"/>
      <c r="L11" s="175"/>
      <c r="M11" s="20"/>
      <c r="N11" s="15"/>
    </row>
    <row r="12" spans="2:18" ht="17.100000000000001" customHeight="1" x14ac:dyDescent="0.25">
      <c r="B12" s="58"/>
      <c r="C12" s="15" t="str">
        <f>Texte!A17</f>
        <v xml:space="preserve">  Zuschlag für Biolandbau</v>
      </c>
      <c r="D12" s="15"/>
      <c r="E12" s="15"/>
      <c r="F12" s="311"/>
      <c r="G12" s="162" t="s">
        <v>137</v>
      </c>
      <c r="H12" s="256">
        <f>0.2*H10</f>
        <v>4.4000000000000003E-3</v>
      </c>
      <c r="I12" s="162" t="s">
        <v>138</v>
      </c>
      <c r="J12" s="257">
        <f>F12*H12</f>
        <v>0</v>
      </c>
      <c r="K12" s="186"/>
      <c r="L12" s="175"/>
      <c r="M12" s="20"/>
      <c r="N12" s="15"/>
    </row>
    <row r="13" spans="2:18" ht="3" customHeight="1" x14ac:dyDescent="0.25">
      <c r="B13" s="58"/>
      <c r="C13" s="15"/>
      <c r="D13" s="15"/>
      <c r="E13" s="15"/>
      <c r="F13" s="191"/>
      <c r="G13" s="162"/>
      <c r="H13" s="258"/>
      <c r="I13" s="162"/>
      <c r="J13" s="259"/>
      <c r="K13" s="186"/>
      <c r="L13" s="175"/>
      <c r="M13" s="20"/>
      <c r="N13" s="15"/>
    </row>
    <row r="14" spans="2:18" ht="17.100000000000001" customHeight="1" x14ac:dyDescent="0.25">
      <c r="B14" s="58"/>
      <c r="C14" s="15" t="str">
        <f>Texte!A171</f>
        <v>Spezialkulturen ohne Rebbau in Hanglagen und Terrassenbau</v>
      </c>
      <c r="D14" s="15"/>
      <c r="E14" s="15"/>
      <c r="F14" s="311"/>
      <c r="G14" s="162" t="s">
        <v>137</v>
      </c>
      <c r="H14" s="256">
        <v>0.32300000000000001</v>
      </c>
      <c r="I14" s="162" t="s">
        <v>138</v>
      </c>
      <c r="J14" s="257">
        <f>F14*H14</f>
        <v>0</v>
      </c>
      <c r="K14" s="186"/>
      <c r="L14" s="175"/>
      <c r="M14" s="20"/>
      <c r="N14" s="15"/>
    </row>
    <row r="15" spans="2:18" ht="3" customHeight="1" x14ac:dyDescent="0.25">
      <c r="B15" s="58"/>
      <c r="C15" s="15"/>
      <c r="D15" s="15"/>
      <c r="E15" s="15"/>
      <c r="F15" s="191"/>
      <c r="G15" s="162"/>
      <c r="H15" s="258"/>
      <c r="I15" s="162"/>
      <c r="J15" s="259"/>
      <c r="K15" s="186"/>
      <c r="L15" s="175"/>
      <c r="M15" s="20"/>
      <c r="N15" s="15"/>
    </row>
    <row r="16" spans="2:18" ht="17.100000000000001" customHeight="1" x14ac:dyDescent="0.25">
      <c r="B16" s="58"/>
      <c r="C16" s="15" t="str">
        <f>Texte!A17</f>
        <v xml:space="preserve">  Zuschlag für Biolandbau</v>
      </c>
      <c r="D16" s="15"/>
      <c r="E16" s="15"/>
      <c r="F16" s="311"/>
      <c r="G16" s="162" t="s">
        <v>137</v>
      </c>
      <c r="H16" s="256">
        <f>0.2*H14</f>
        <v>6.4600000000000005E-2</v>
      </c>
      <c r="I16" s="162" t="s">
        <v>138</v>
      </c>
      <c r="J16" s="257">
        <f>F16*H16</f>
        <v>0</v>
      </c>
      <c r="K16" s="186"/>
      <c r="L16" s="175"/>
      <c r="M16" s="20"/>
      <c r="N16" s="15"/>
    </row>
    <row r="17" spans="2:14" ht="3" customHeight="1" x14ac:dyDescent="0.25">
      <c r="B17" s="58"/>
      <c r="C17" s="15"/>
      <c r="D17" s="15"/>
      <c r="E17" s="15"/>
      <c r="F17" s="191"/>
      <c r="G17" s="162"/>
      <c r="H17" s="258"/>
      <c r="I17" s="162"/>
      <c r="J17" s="259"/>
      <c r="K17" s="186"/>
      <c r="L17" s="175"/>
      <c r="M17" s="20"/>
      <c r="N17" s="15"/>
    </row>
    <row r="18" spans="2:14" ht="17.100000000000001" customHeight="1" x14ac:dyDescent="0.25">
      <c r="B18" s="58"/>
      <c r="C18" s="15" t="str">
        <f>Texte!A261</f>
        <v>Rebfläche in Steil- und Terrassenlagen</v>
      </c>
      <c r="D18" s="15"/>
      <c r="E18" s="15"/>
      <c r="F18" s="311"/>
      <c r="G18" s="162" t="s">
        <v>137</v>
      </c>
      <c r="H18" s="256">
        <v>1.077</v>
      </c>
      <c r="I18" s="162" t="s">
        <v>138</v>
      </c>
      <c r="J18" s="257">
        <f>F18*H18</f>
        <v>0</v>
      </c>
      <c r="K18" s="186"/>
      <c r="L18" s="175"/>
      <c r="M18" s="20"/>
      <c r="N18" s="15"/>
    </row>
    <row r="19" spans="2:14" ht="3" customHeight="1" x14ac:dyDescent="0.25">
      <c r="B19" s="58"/>
      <c r="C19" s="15"/>
      <c r="D19" s="15"/>
      <c r="E19" s="15"/>
      <c r="F19" s="191"/>
      <c r="G19" s="162"/>
      <c r="H19" s="258"/>
      <c r="I19" s="162"/>
      <c r="J19" s="259"/>
      <c r="K19" s="186"/>
      <c r="L19" s="175"/>
      <c r="M19" s="20"/>
      <c r="N19" s="15"/>
    </row>
    <row r="20" spans="2:14" ht="17.100000000000001" customHeight="1" x14ac:dyDescent="0.25">
      <c r="B20" s="58"/>
      <c r="C20" s="15" t="str">
        <f>Texte!A17</f>
        <v xml:space="preserve">  Zuschlag für Biolandbau</v>
      </c>
      <c r="D20" s="15"/>
      <c r="E20" s="15"/>
      <c r="F20" s="311"/>
      <c r="G20" s="162" t="s">
        <v>137</v>
      </c>
      <c r="H20" s="256">
        <f>0.2*H18</f>
        <v>0.21540000000000001</v>
      </c>
      <c r="I20" s="162" t="s">
        <v>138</v>
      </c>
      <c r="J20" s="257">
        <f>F20*H20</f>
        <v>0</v>
      </c>
      <c r="K20" s="186"/>
      <c r="L20" s="175"/>
      <c r="M20" s="20"/>
      <c r="N20" s="15"/>
    </row>
    <row r="21" spans="2:14" ht="3" customHeight="1" x14ac:dyDescent="0.25">
      <c r="B21" s="58"/>
      <c r="C21" s="15"/>
      <c r="D21" s="15"/>
      <c r="E21" s="15"/>
      <c r="F21" s="191"/>
      <c r="G21" s="162"/>
      <c r="H21" s="258"/>
      <c r="I21" s="162"/>
      <c r="J21" s="259"/>
      <c r="K21" s="186"/>
      <c r="L21" s="175"/>
      <c r="M21" s="20"/>
      <c r="N21" s="15"/>
    </row>
    <row r="22" spans="2:14" ht="17.100000000000001" customHeight="1" x14ac:dyDescent="0.25">
      <c r="B22" s="60"/>
      <c r="C22" s="15" t="str">
        <f>Texte!A268</f>
        <v>Flächen in Hanglage 18 - 35%</v>
      </c>
      <c r="D22" s="15"/>
      <c r="E22" s="15"/>
      <c r="F22" s="311"/>
      <c r="G22" s="162" t="s">
        <v>137</v>
      </c>
      <c r="H22" s="256">
        <v>1.6E-2</v>
      </c>
      <c r="I22" s="162" t="s">
        <v>138</v>
      </c>
      <c r="J22" s="257">
        <f>F22*H22</f>
        <v>0</v>
      </c>
      <c r="K22" s="186"/>
      <c r="L22" s="175"/>
      <c r="M22" s="20"/>
      <c r="N22" s="15"/>
    </row>
    <row r="23" spans="2:14" ht="3" customHeight="1" x14ac:dyDescent="0.25">
      <c r="B23" s="60"/>
      <c r="C23" s="15"/>
      <c r="D23" s="15"/>
      <c r="E23" s="15"/>
      <c r="F23" s="191"/>
      <c r="G23" s="162"/>
      <c r="H23" s="258"/>
      <c r="I23" s="162"/>
      <c r="J23" s="259"/>
      <c r="K23" s="186"/>
      <c r="L23" s="175"/>
      <c r="M23" s="20"/>
      <c r="N23" s="15"/>
    </row>
    <row r="24" spans="2:14" ht="16.5" customHeight="1" x14ac:dyDescent="0.25">
      <c r="B24" s="60"/>
      <c r="C24" s="15" t="str">
        <f>Texte!A267</f>
        <v>Flächen in Hanglage 35 - 50%</v>
      </c>
      <c r="D24" s="15"/>
      <c r="E24" s="255"/>
      <c r="F24" s="311"/>
      <c r="G24" s="162" t="s">
        <v>137</v>
      </c>
      <c r="H24" s="256">
        <v>2.7E-2</v>
      </c>
      <c r="I24" s="162" t="s">
        <v>138</v>
      </c>
      <c r="J24" s="257">
        <f>F24*H24</f>
        <v>0</v>
      </c>
      <c r="K24" s="186"/>
      <c r="L24" s="175"/>
      <c r="M24" s="20"/>
      <c r="N24" s="15"/>
    </row>
    <row r="25" spans="2:14" ht="3" customHeight="1" x14ac:dyDescent="0.25">
      <c r="B25" s="60"/>
      <c r="C25" s="15"/>
      <c r="D25" s="15"/>
      <c r="E25" s="255"/>
      <c r="F25" s="191"/>
      <c r="G25" s="162"/>
      <c r="H25" s="258"/>
      <c r="I25" s="162"/>
      <c r="J25" s="259"/>
      <c r="K25" s="186"/>
      <c r="L25" s="175"/>
      <c r="M25" s="20"/>
      <c r="N25" s="15"/>
    </row>
    <row r="26" spans="2:14" ht="17.100000000000001" customHeight="1" x14ac:dyDescent="0.25">
      <c r="B26" s="60"/>
      <c r="C26" s="15" t="str">
        <f>Texte!A362</f>
        <v>Flächen in Hanglagen &gt; 50%</v>
      </c>
      <c r="D26" s="15"/>
      <c r="E26" s="255"/>
      <c r="F26" s="311"/>
      <c r="G26" s="162" t="s">
        <v>137</v>
      </c>
      <c r="H26" s="256">
        <v>5.3999999999999999E-2</v>
      </c>
      <c r="I26" s="162" t="s">
        <v>138</v>
      </c>
      <c r="J26" s="257">
        <f>F26*H26</f>
        <v>0</v>
      </c>
      <c r="K26" s="186"/>
      <c r="L26" s="175"/>
      <c r="M26" s="20"/>
      <c r="N26" s="15"/>
    </row>
    <row r="27" spans="2:14" ht="3" customHeight="1" x14ac:dyDescent="0.25">
      <c r="B27" s="60"/>
      <c r="C27" s="15"/>
      <c r="D27" s="15"/>
      <c r="E27" s="15"/>
      <c r="F27" s="191"/>
      <c r="G27" s="162"/>
      <c r="H27" s="258"/>
      <c r="I27" s="162"/>
      <c r="J27" s="259"/>
      <c r="K27" s="186"/>
      <c r="L27" s="175"/>
      <c r="M27" s="20"/>
      <c r="N27" s="15"/>
    </row>
    <row r="28" spans="2:14" ht="17.100000000000001" customHeight="1" x14ac:dyDescent="0.25">
      <c r="B28" s="60"/>
      <c r="C28" s="15" t="str">
        <f>Texte!A293</f>
        <v>Milchkühe, Milchschafe und Milchziegen</v>
      </c>
      <c r="D28" s="15"/>
      <c r="E28" s="15"/>
      <c r="F28" s="311"/>
      <c r="G28" s="162" t="s">
        <v>137</v>
      </c>
      <c r="H28" s="256">
        <v>3.9E-2</v>
      </c>
      <c r="I28" s="162" t="s">
        <v>138</v>
      </c>
      <c r="J28" s="257">
        <f>F28*H28</f>
        <v>0</v>
      </c>
      <c r="K28" s="186"/>
      <c r="L28" s="175"/>
      <c r="M28" s="20"/>
      <c r="N28" s="15"/>
    </row>
    <row r="29" spans="2:14" ht="3" customHeight="1" x14ac:dyDescent="0.25">
      <c r="B29" s="60"/>
      <c r="C29" s="15"/>
      <c r="D29" s="15"/>
      <c r="E29" s="15"/>
      <c r="F29" s="191"/>
      <c r="G29" s="162"/>
      <c r="H29" s="258"/>
      <c r="I29" s="162"/>
      <c r="J29" s="259"/>
      <c r="K29" s="186"/>
      <c r="L29" s="175"/>
      <c r="M29" s="20"/>
      <c r="N29" s="15"/>
    </row>
    <row r="30" spans="2:14" ht="25.05" customHeight="1" x14ac:dyDescent="0.25">
      <c r="B30" s="60"/>
      <c r="C30" s="525" t="str">
        <f>Texte!A226</f>
        <v>Mastschweine, Remonten über 25 kg und abgesetzte Ferkel</v>
      </c>
      <c r="D30" s="525"/>
      <c r="E30" s="526"/>
      <c r="F30" s="311"/>
      <c r="G30" s="162" t="s">
        <v>137</v>
      </c>
      <c r="H30" s="256">
        <v>8.0000000000000002E-3</v>
      </c>
      <c r="I30" s="162" t="s">
        <v>138</v>
      </c>
      <c r="J30" s="257">
        <f>F30*H30</f>
        <v>0</v>
      </c>
      <c r="K30" s="186"/>
      <c r="L30" s="175"/>
      <c r="M30" s="20"/>
      <c r="N30" s="15"/>
    </row>
    <row r="31" spans="2:14" ht="3" customHeight="1" x14ac:dyDescent="0.25">
      <c r="B31" s="60"/>
      <c r="C31" s="15"/>
      <c r="D31" s="15"/>
      <c r="E31" s="15"/>
      <c r="F31" s="191"/>
      <c r="G31" s="162"/>
      <c r="H31" s="258"/>
      <c r="I31" s="162"/>
      <c r="J31" s="259"/>
      <c r="K31" s="186"/>
      <c r="L31" s="175"/>
      <c r="M31" s="20"/>
      <c r="N31" s="15"/>
    </row>
    <row r="32" spans="2:14" ht="16.5" customHeight="1" x14ac:dyDescent="0.25">
      <c r="B32" s="60"/>
      <c r="C32" s="15" t="str">
        <f>Texte!A227</f>
        <v>Zuchtschweine</v>
      </c>
      <c r="D32" s="15"/>
      <c r="E32" s="15"/>
      <c r="F32" s="311"/>
      <c r="G32" s="162" t="s">
        <v>137</v>
      </c>
      <c r="H32" s="256">
        <v>3.2000000000000001E-2</v>
      </c>
      <c r="I32" s="162" t="s">
        <v>138</v>
      </c>
      <c r="J32" s="257">
        <f>F32*H32</f>
        <v>0</v>
      </c>
      <c r="K32" s="186"/>
      <c r="L32" s="175"/>
      <c r="M32" s="20"/>
      <c r="N32" s="15"/>
    </row>
    <row r="33" spans="1:16" ht="3" customHeight="1" x14ac:dyDescent="0.25">
      <c r="B33" s="60"/>
      <c r="C33" s="216"/>
      <c r="D33" s="216"/>
      <c r="E33" s="216"/>
      <c r="F33" s="191"/>
      <c r="G33" s="162"/>
      <c r="H33" s="258"/>
      <c r="I33" s="162"/>
      <c r="J33" s="259"/>
      <c r="K33" s="186"/>
      <c r="L33" s="175"/>
      <c r="M33" s="20"/>
      <c r="N33" s="15"/>
    </row>
    <row r="34" spans="1:16" ht="16.5" customHeight="1" x14ac:dyDescent="0.25">
      <c r="B34" s="60"/>
      <c r="C34" s="456" t="str">
        <f>Texte!A62</f>
        <v>Andere Nutztiere</v>
      </c>
      <c r="D34" s="456"/>
      <c r="E34" s="527"/>
      <c r="F34" s="311"/>
      <c r="G34" s="162" t="s">
        <v>137</v>
      </c>
      <c r="H34" s="256">
        <v>2.7E-2</v>
      </c>
      <c r="I34" s="162" t="s">
        <v>138</v>
      </c>
      <c r="J34" s="257">
        <f>F34*H34</f>
        <v>0</v>
      </c>
      <c r="K34" s="186"/>
      <c r="L34" s="175"/>
      <c r="M34" s="20"/>
      <c r="N34" s="15"/>
    </row>
    <row r="35" spans="1:16" ht="3" customHeight="1" x14ac:dyDescent="0.25">
      <c r="B35" s="60"/>
      <c r="C35" s="216"/>
      <c r="D35" s="216"/>
      <c r="E35" s="216"/>
      <c r="F35" s="162"/>
      <c r="G35" s="162"/>
      <c r="H35" s="258"/>
      <c r="I35" s="162"/>
      <c r="J35" s="259"/>
      <c r="K35" s="186"/>
      <c r="L35" s="175"/>
      <c r="M35" s="20"/>
      <c r="N35" s="15"/>
    </row>
    <row r="36" spans="1:16" ht="25.05" customHeight="1" x14ac:dyDescent="0.25">
      <c r="B36" s="60"/>
      <c r="C36" s="216" t="str">
        <f>Texte!A55</f>
        <v>Hochstamm-Feldobstbäume (inkl. Nussbäume, Kastanien) (921,922,923)</v>
      </c>
      <c r="D36" s="365" t="str">
        <f>Texte!A216</f>
        <v>pro Baum (QI)</v>
      </c>
      <c r="F36" s="312"/>
      <c r="G36" s="162" t="s">
        <v>137</v>
      </c>
      <c r="H36" s="256">
        <v>1E-3</v>
      </c>
      <c r="I36" s="162" t="s">
        <v>138</v>
      </c>
      <c r="J36" s="257">
        <f>F36*H36</f>
        <v>0</v>
      </c>
      <c r="K36" s="186"/>
      <c r="L36" s="175"/>
      <c r="M36" s="20"/>
      <c r="N36" s="15"/>
    </row>
    <row r="37" spans="1:16" ht="3" customHeight="1" x14ac:dyDescent="0.25">
      <c r="B37" s="60"/>
      <c r="C37" s="15"/>
      <c r="D37" s="15"/>
      <c r="E37" s="15"/>
      <c r="F37" s="15"/>
      <c r="G37" s="15"/>
      <c r="H37" s="15"/>
      <c r="I37" s="20"/>
      <c r="J37" s="15"/>
      <c r="K37" s="59"/>
      <c r="M37" s="20"/>
      <c r="N37" s="15"/>
    </row>
    <row r="38" spans="1:16" ht="17.100000000000001" customHeight="1" x14ac:dyDescent="0.3">
      <c r="B38" s="60"/>
      <c r="C38" s="47" t="str">
        <f>Texte!A271</f>
        <v>Total</v>
      </c>
      <c r="D38" s="15"/>
      <c r="E38" s="15"/>
      <c r="H38" s="34" t="s">
        <v>46</v>
      </c>
      <c r="I38" s="20"/>
      <c r="J38" s="64">
        <f>J10+J12+J14+J16+J18+J20+J22+J24+J26+J28+J30+J32+J34+J36</f>
        <v>0</v>
      </c>
      <c r="K38" s="59"/>
      <c r="M38" s="20"/>
      <c r="N38" s="15"/>
      <c r="O38" s="305"/>
      <c r="P38" s="305"/>
    </row>
    <row r="39" spans="1:16" ht="12" customHeight="1" x14ac:dyDescent="0.25">
      <c r="B39" s="61"/>
      <c r="C39" s="347" t="str">
        <f>Texte!A471</f>
        <v>Minimum für den Bezug von DZ: 0,2 SAK</v>
      </c>
      <c r="D39" s="62"/>
      <c r="E39" s="62"/>
      <c r="F39" s="62"/>
      <c r="G39" s="62"/>
      <c r="H39" s="62"/>
      <c r="I39" s="63"/>
      <c r="J39" s="62"/>
      <c r="K39" s="65"/>
      <c r="M39" s="20"/>
      <c r="N39" s="15"/>
      <c r="O39" s="305"/>
      <c r="P39" s="305"/>
    </row>
    <row r="40" spans="1:16" ht="11.25" customHeight="1" x14ac:dyDescent="0.25">
      <c r="B40" s="15"/>
      <c r="C40" s="15"/>
      <c r="D40" s="15"/>
      <c r="E40" s="15"/>
      <c r="F40" s="15"/>
      <c r="G40" s="15"/>
      <c r="H40" s="15"/>
      <c r="I40" s="15"/>
      <c r="J40" s="15"/>
      <c r="K40" s="15"/>
      <c r="L40" s="15"/>
      <c r="M40" s="20"/>
      <c r="N40" s="15"/>
      <c r="O40" s="305"/>
      <c r="P40" s="305"/>
    </row>
    <row r="41" spans="1:16" ht="8.25" customHeight="1" x14ac:dyDescent="0.25">
      <c r="B41" s="15"/>
      <c r="C41" s="15"/>
      <c r="D41" s="15"/>
      <c r="E41" s="15"/>
      <c r="F41" s="15"/>
      <c r="G41" s="15"/>
      <c r="H41" s="15"/>
      <c r="I41" s="15"/>
      <c r="J41" s="15"/>
      <c r="K41" s="15"/>
      <c r="L41" s="15"/>
      <c r="M41" s="20"/>
      <c r="N41" s="15"/>
      <c r="O41" s="15"/>
    </row>
    <row r="42" spans="1:16" s="10" customFormat="1" ht="16.5" customHeight="1" x14ac:dyDescent="0.3">
      <c r="A42"/>
      <c r="B42" s="66" t="str">
        <f>Texte!A74</f>
        <v>Berechnung der einkommens- und vermögensbedingten Reduktion der ÜGB</v>
      </c>
      <c r="C42" s="154"/>
      <c r="D42" s="154"/>
      <c r="E42" s="154"/>
      <c r="F42" s="62"/>
      <c r="G42" s="62"/>
      <c r="H42" s="62"/>
      <c r="I42" s="62"/>
      <c r="J42" s="62"/>
      <c r="K42" s="62"/>
      <c r="L42" s="62"/>
      <c r="M42" s="63"/>
      <c r="N42" s="67"/>
      <c r="O42" s="68"/>
    </row>
    <row r="43" spans="1:16" s="15" customFormat="1" ht="17.100000000000001" customHeight="1" x14ac:dyDescent="0.25">
      <c r="A43" s="59"/>
      <c r="B43" s="9"/>
      <c r="C43" s="9" t="str">
        <f>Texte!A176</f>
        <v>Einkommensabzug</v>
      </c>
      <c r="D43" s="9"/>
      <c r="E43" s="69"/>
      <c r="F43" s="70"/>
      <c r="M43" s="20"/>
      <c r="N43" s="44"/>
      <c r="O43" s="82"/>
      <c r="P43" s="261"/>
    </row>
    <row r="44" spans="1:16" s="15" customFormat="1" ht="17.100000000000001" customHeight="1" x14ac:dyDescent="0.25">
      <c r="A44" s="59"/>
      <c r="B44" s="9"/>
      <c r="C44" s="15" t="str">
        <f>Texte!A247</f>
        <v>Steuerbares Einkommen (dir. Bundessteuer)</v>
      </c>
      <c r="D44" s="71"/>
      <c r="E44" s="158"/>
      <c r="F44" s="72"/>
      <c r="H44" s="136"/>
      <c r="M44" s="20"/>
      <c r="N44" s="44"/>
      <c r="O44" s="82"/>
      <c r="P44" s="186"/>
    </row>
    <row r="45" spans="1:16" s="15" customFormat="1" ht="5.25" customHeight="1" x14ac:dyDescent="0.25">
      <c r="A45" s="59"/>
      <c r="J45" s="41"/>
      <c r="K45" s="20"/>
      <c r="L45" s="73"/>
      <c r="M45" s="20"/>
      <c r="N45" s="74"/>
      <c r="O45" s="82"/>
      <c r="P45" s="186"/>
    </row>
    <row r="46" spans="1:16" s="15" customFormat="1" ht="17.100000000000001" customHeight="1" x14ac:dyDescent="0.25">
      <c r="A46" s="59"/>
      <c r="C46" s="75" t="str">
        <f>Texte!A24</f>
        <v>- Abzug pro verheirateter Betriebsleiter (Fr. 50'000.-)</v>
      </c>
      <c r="F46" s="71"/>
      <c r="H46" s="136"/>
      <c r="M46" s="20"/>
      <c r="N46" s="74"/>
      <c r="O46" s="82"/>
      <c r="P46" s="186"/>
    </row>
    <row r="47" spans="1:16" s="15" customFormat="1" ht="5.25" customHeight="1" x14ac:dyDescent="0.25">
      <c r="A47" s="59"/>
      <c r="J47" s="41"/>
      <c r="K47" s="20"/>
      <c r="L47" s="73"/>
      <c r="M47" s="20"/>
      <c r="N47" s="74"/>
      <c r="O47" s="82"/>
      <c r="P47" s="186"/>
    </row>
    <row r="48" spans="1:16" s="15" customFormat="1" ht="16.5" customHeight="1" x14ac:dyDescent="0.25">
      <c r="A48" s="59"/>
      <c r="C48" s="75" t="str">
        <f>Texte!A41</f>
        <v>= massgebendes Einkommen</v>
      </c>
      <c r="F48" s="71">
        <v>0</v>
      </c>
      <c r="H48" s="76">
        <f>H44-H46</f>
        <v>0</v>
      </c>
      <c r="M48" s="20"/>
      <c r="N48" s="74"/>
      <c r="O48" s="82"/>
      <c r="P48" s="186"/>
    </row>
    <row r="49" spans="1:16" s="15" customFormat="1" ht="4.5" customHeight="1" x14ac:dyDescent="0.25">
      <c r="A49" s="59"/>
      <c r="M49" s="20"/>
      <c r="N49" s="74"/>
      <c r="O49" s="82"/>
      <c r="P49" s="186"/>
    </row>
    <row r="50" spans="1:16" s="15" customFormat="1" ht="4.5" customHeight="1" x14ac:dyDescent="0.25">
      <c r="A50" s="59"/>
      <c r="M50" s="20"/>
      <c r="N50" s="74"/>
      <c r="O50" s="82"/>
      <c r="P50" s="186"/>
    </row>
    <row r="51" spans="1:16" s="15" customFormat="1" ht="17.100000000000001" customHeight="1" x14ac:dyDescent="0.25">
      <c r="A51" s="59"/>
      <c r="C51" s="15" t="str">
        <f>Texte!A174</f>
        <v>Abzug für massgebendes Einkommen höher als 80'000</v>
      </c>
      <c r="G51" s="34" t="s">
        <v>51</v>
      </c>
      <c r="H51" s="76">
        <f>IF(H48&gt;80000,H48,0)</f>
        <v>0</v>
      </c>
      <c r="I51" s="15" t="s">
        <v>36</v>
      </c>
      <c r="J51" s="44">
        <v>80000</v>
      </c>
      <c r="K51" s="20" t="s">
        <v>162</v>
      </c>
      <c r="L51" s="78">
        <v>0.2</v>
      </c>
      <c r="M51" s="20" t="s">
        <v>138</v>
      </c>
      <c r="N51" s="519">
        <f>IF(H51=0,0,(H51-J51)*L51)</f>
        <v>0</v>
      </c>
      <c r="O51" s="520"/>
      <c r="P51" s="186"/>
    </row>
    <row r="52" spans="1:16" s="15" customFormat="1" ht="4.5" customHeight="1" x14ac:dyDescent="0.25">
      <c r="A52" s="59"/>
      <c r="G52" s="34"/>
      <c r="H52" s="71"/>
      <c r="J52" s="44"/>
      <c r="K52" s="20"/>
      <c r="L52" s="78"/>
      <c r="M52" s="20"/>
      <c r="N52" s="74"/>
      <c r="O52" s="82"/>
      <c r="P52" s="186"/>
    </row>
    <row r="53" spans="1:16" s="15" customFormat="1" ht="5.25" customHeight="1" x14ac:dyDescent="0.25">
      <c r="A53" s="59"/>
      <c r="J53" s="41"/>
      <c r="K53" s="20"/>
      <c r="L53" s="73"/>
      <c r="M53" s="20"/>
      <c r="N53" s="74"/>
      <c r="O53" s="82"/>
      <c r="P53" s="186"/>
    </row>
    <row r="54" spans="1:16" s="15" customFormat="1" ht="18.75" customHeight="1" x14ac:dyDescent="0.3">
      <c r="A54" s="59"/>
      <c r="C54" s="9" t="str">
        <f>Texte!A271</f>
        <v>Total</v>
      </c>
      <c r="J54" s="41"/>
      <c r="K54" s="20"/>
      <c r="L54" s="81"/>
      <c r="M54" s="20" t="s">
        <v>138</v>
      </c>
      <c r="N54" s="521">
        <f>N51</f>
        <v>0</v>
      </c>
      <c r="O54" s="522"/>
      <c r="P54" s="186"/>
    </row>
    <row r="55" spans="1:16" s="15" customFormat="1" ht="20.25" customHeight="1" x14ac:dyDescent="0.25">
      <c r="A55" s="59"/>
      <c r="C55" s="9" t="str">
        <f>Texte!A175</f>
        <v>Vermögensabzug</v>
      </c>
      <c r="D55" s="9"/>
      <c r="E55" s="69"/>
      <c r="M55" s="20"/>
      <c r="N55" s="74"/>
      <c r="O55" s="82"/>
      <c r="P55" s="186"/>
    </row>
    <row r="56" spans="1:16" s="15" customFormat="1" ht="17.100000000000001" customHeight="1" x14ac:dyDescent="0.25">
      <c r="A56" s="59"/>
      <c r="C56" s="15" t="str">
        <f>Texte!A179</f>
        <v>steuerbares Vermögen</v>
      </c>
      <c r="D56" s="71"/>
      <c r="E56" s="158"/>
      <c r="F56" s="72"/>
      <c r="H56" s="136"/>
      <c r="M56" s="20"/>
      <c r="N56" s="74"/>
      <c r="O56" s="82"/>
      <c r="P56" s="186"/>
    </row>
    <row r="57" spans="1:16" s="15" customFormat="1" ht="4.5" customHeight="1" x14ac:dyDescent="0.25">
      <c r="A57" s="59"/>
      <c r="M57" s="20"/>
      <c r="N57" s="74"/>
      <c r="O57" s="82"/>
      <c r="P57" s="186"/>
    </row>
    <row r="58" spans="1:16" s="15" customFormat="1" ht="17.100000000000001" customHeight="1" x14ac:dyDescent="0.25">
      <c r="A58" s="59"/>
      <c r="C58" s="75" t="str">
        <f>Texte!A23</f>
        <v>- Abzug pro verheirateter Betriebsleiter (Fr. 340'000.-)</v>
      </c>
      <c r="F58" s="71"/>
      <c r="H58" s="136"/>
      <c r="M58" s="20"/>
      <c r="N58" s="74"/>
      <c r="O58" s="82"/>
      <c r="P58" s="186"/>
    </row>
    <row r="59" spans="1:16" s="15" customFormat="1" ht="4.5" customHeight="1" x14ac:dyDescent="0.25">
      <c r="A59" s="59"/>
      <c r="M59" s="20"/>
      <c r="N59" s="74"/>
      <c r="O59" s="82"/>
      <c r="P59" s="186"/>
    </row>
    <row r="60" spans="1:16" s="15" customFormat="1" ht="15.75" customHeight="1" x14ac:dyDescent="0.25">
      <c r="A60" s="59"/>
      <c r="C60" s="75" t="str">
        <f>Texte!A22</f>
        <v>- Abzug pro SAK a)</v>
      </c>
      <c r="D60" s="96">
        <f>J38</f>
        <v>0</v>
      </c>
      <c r="E60" s="20" t="str">
        <f>Texte!A291</f>
        <v>SAK x</v>
      </c>
      <c r="F60" s="77">
        <v>270000</v>
      </c>
      <c r="G60" s="15" t="s">
        <v>138</v>
      </c>
      <c r="H60" s="79">
        <f>D60*F60</f>
        <v>0</v>
      </c>
      <c r="M60" s="20"/>
      <c r="N60" s="74"/>
      <c r="O60" s="82"/>
      <c r="P60" s="186"/>
    </row>
    <row r="61" spans="1:16" s="15" customFormat="1" ht="6.75" customHeight="1" x14ac:dyDescent="0.25">
      <c r="A61" s="59"/>
      <c r="D61" s="71"/>
      <c r="E61" s="20"/>
      <c r="F61" s="44"/>
      <c r="H61" s="80"/>
      <c r="M61" s="20"/>
      <c r="N61" s="74"/>
      <c r="O61" s="82"/>
      <c r="P61" s="186"/>
    </row>
    <row r="62" spans="1:16" s="15" customFormat="1" ht="16.5" customHeight="1" x14ac:dyDescent="0.25">
      <c r="A62" s="59"/>
      <c r="C62" s="75" t="str">
        <f>Texte!A40</f>
        <v>= massgebendes Vermögen</v>
      </c>
      <c r="F62" s="71">
        <v>0</v>
      </c>
      <c r="H62" s="76">
        <f>IF((H56-H58-H60)&gt;0,H56-H58-H60,0)</f>
        <v>0</v>
      </c>
      <c r="M62" s="20"/>
      <c r="N62" s="74"/>
      <c r="O62" s="82"/>
      <c r="P62" s="186"/>
    </row>
    <row r="63" spans="1:16" s="15" customFormat="1" ht="4.5" customHeight="1" x14ac:dyDescent="0.25">
      <c r="A63" s="59"/>
      <c r="M63" s="20"/>
      <c r="N63" s="74"/>
      <c r="O63" s="82"/>
      <c r="P63" s="186"/>
    </row>
    <row r="64" spans="1:16" s="15" customFormat="1" ht="4.5" customHeight="1" x14ac:dyDescent="0.25">
      <c r="A64" s="59"/>
      <c r="M64" s="20"/>
      <c r="N64" s="74"/>
      <c r="O64" s="82"/>
      <c r="P64" s="186"/>
    </row>
    <row r="65" spans="1:16" s="82" customFormat="1" ht="30" customHeight="1" x14ac:dyDescent="0.25">
      <c r="A65" s="186"/>
      <c r="C65" s="514" t="str">
        <f>Texte!A172</f>
        <v>Abzug für massgebendes Vermögen zwischen 800'000 und 1'000'000:</v>
      </c>
      <c r="D65" s="459"/>
      <c r="E65" s="459"/>
      <c r="F65" s="459"/>
      <c r="G65" s="187" t="s">
        <v>51</v>
      </c>
      <c r="H65" s="188">
        <f>IF(H62&gt;800000,IF(H62&lt;=1000000,H62,0),0)</f>
        <v>0</v>
      </c>
      <c r="I65" s="82" t="s">
        <v>36</v>
      </c>
      <c r="J65" s="260">
        <v>800000</v>
      </c>
      <c r="K65" s="162" t="s">
        <v>162</v>
      </c>
      <c r="L65" s="189">
        <v>0.1</v>
      </c>
      <c r="M65" s="166" t="s">
        <v>123</v>
      </c>
      <c r="N65" s="517">
        <f>IF(H62&lt;800000,0,IF(H62&lt;=1000000,(H65-J65)*L65,0))</f>
        <v>0</v>
      </c>
      <c r="O65" s="518"/>
      <c r="P65" s="186"/>
    </row>
    <row r="66" spans="1:16" s="15" customFormat="1" ht="30" customHeight="1" x14ac:dyDescent="0.25">
      <c r="A66" s="59"/>
      <c r="C66" s="514" t="str">
        <f>Texte!A251</f>
        <v>Abzug für massgebendes Vermögen &gt; 1 Mio. entspricht 100% des Übergangsbeitrags:</v>
      </c>
      <c r="D66" s="459"/>
      <c r="E66" s="459"/>
      <c r="F66" s="459"/>
      <c r="J66" s="41"/>
      <c r="K66" s="82"/>
      <c r="L66" s="73"/>
      <c r="M66" s="20"/>
      <c r="N66" s="517">
        <f>IF(H62&lt;=1000000,0,IF(Übergang!M9=0,0,Übergang!O13-N54))</f>
        <v>0</v>
      </c>
      <c r="O66" s="518"/>
      <c r="P66" s="186"/>
    </row>
    <row r="67" spans="1:16" s="15" customFormat="1" ht="11.25" customHeight="1" x14ac:dyDescent="0.25">
      <c r="A67" s="59"/>
      <c r="B67" s="62"/>
      <c r="C67" s="83"/>
      <c r="D67" s="62"/>
      <c r="E67" s="62"/>
      <c r="F67" s="62"/>
      <c r="G67" s="62"/>
      <c r="H67" s="84"/>
      <c r="I67" s="62"/>
      <c r="J67" s="67"/>
      <c r="K67" s="63"/>
      <c r="L67" s="85"/>
      <c r="M67" s="63"/>
      <c r="N67" s="263"/>
      <c r="O67" s="264"/>
      <c r="P67" s="262"/>
    </row>
    <row r="68" spans="1:16" s="10" customFormat="1" ht="17.100000000000001" customHeight="1" x14ac:dyDescent="0.25">
      <c r="A68"/>
      <c r="B68" s="15"/>
      <c r="J68" s="121"/>
      <c r="K68" s="14"/>
      <c r="L68" s="86"/>
      <c r="M68" s="87"/>
      <c r="N68" s="88"/>
      <c r="O68" s="89"/>
      <c r="P68" s="89"/>
    </row>
    <row r="69" spans="1:16" ht="49.95" customHeight="1" x14ac:dyDescent="0.25">
      <c r="B69" s="15"/>
      <c r="C69" s="467" t="str">
        <f>Texte!A327</f>
        <v>Stand gemäss Verordnungspaket vom Oktober 2025.
AGRIDEA lehnt jede Haftung und Gewährleistung ab, die aus Berechnungen mit diesem Instrument abgeleitet werden.
Version 4.11</v>
      </c>
      <c r="D69" s="467"/>
      <c r="E69" s="467"/>
      <c r="F69" s="467"/>
      <c r="G69" s="467"/>
      <c r="H69" s="467"/>
      <c r="I69" s="467"/>
      <c r="J69" s="467"/>
      <c r="K69" s="467"/>
      <c r="L69" s="467"/>
      <c r="M69" s="467"/>
      <c r="N69" s="467"/>
      <c r="O69" s="467"/>
      <c r="P69" s="82"/>
    </row>
    <row r="70" spans="1:16" ht="17.100000000000001" customHeight="1" x14ac:dyDescent="0.25">
      <c r="B70" s="15"/>
      <c r="C70" s="15"/>
      <c r="D70" s="15"/>
      <c r="E70" s="15"/>
      <c r="F70" s="15"/>
      <c r="G70" s="15"/>
      <c r="H70" s="15"/>
      <c r="I70" s="15"/>
      <c r="J70" s="15"/>
      <c r="K70" s="15"/>
      <c r="L70" s="15"/>
      <c r="M70" s="20"/>
      <c r="N70" s="15"/>
      <c r="O70" s="15"/>
    </row>
    <row r="71" spans="1:16" ht="17.100000000000001" customHeight="1" x14ac:dyDescent="0.25">
      <c r="B71" s="15"/>
      <c r="C71" s="15"/>
      <c r="D71" s="15"/>
      <c r="E71" s="15"/>
      <c r="F71" s="15"/>
      <c r="G71" s="15"/>
      <c r="H71" s="15"/>
      <c r="I71" s="15"/>
      <c r="J71" s="15"/>
      <c r="K71" s="15"/>
      <c r="L71" s="15"/>
      <c r="M71" s="20"/>
      <c r="N71" s="15"/>
      <c r="O71" s="15"/>
    </row>
    <row r="72" spans="1:16" ht="17.100000000000001" customHeight="1" x14ac:dyDescent="0.25">
      <c r="B72" s="15"/>
      <c r="C72" s="15"/>
      <c r="D72" s="15"/>
      <c r="E72" s="15"/>
      <c r="F72" s="15"/>
      <c r="G72" s="15"/>
      <c r="H72" s="15"/>
      <c r="I72" s="15"/>
      <c r="J72" s="15"/>
      <c r="K72" s="15"/>
      <c r="L72" s="15"/>
      <c r="M72" s="20"/>
      <c r="N72" s="15"/>
      <c r="O72" s="15"/>
    </row>
    <row r="73" spans="1:16" ht="17.100000000000001" customHeight="1" x14ac:dyDescent="0.25">
      <c r="B73" s="15"/>
      <c r="C73" s="15"/>
      <c r="D73" s="15"/>
      <c r="E73" s="15"/>
      <c r="F73" s="15"/>
      <c r="G73" s="15"/>
      <c r="H73" s="15"/>
      <c r="I73" s="15"/>
      <c r="J73" s="15"/>
      <c r="K73" s="15"/>
      <c r="L73" s="15"/>
      <c r="M73" s="20"/>
      <c r="N73" s="15"/>
      <c r="O73" s="15"/>
    </row>
    <row r="74" spans="1:16" ht="17.100000000000001" customHeight="1" x14ac:dyDescent="0.25">
      <c r="B74" s="15"/>
      <c r="C74" s="15"/>
      <c r="D74" s="15"/>
      <c r="E74" s="15"/>
      <c r="F74" s="15"/>
      <c r="G74" s="15"/>
      <c r="H74" s="15"/>
      <c r="I74" s="15"/>
      <c r="J74" s="15"/>
      <c r="K74" s="15"/>
      <c r="L74" s="15"/>
      <c r="M74" s="20"/>
      <c r="N74" s="15"/>
      <c r="O74" s="15"/>
    </row>
    <row r="75" spans="1:16" ht="17.100000000000001" customHeight="1" x14ac:dyDescent="0.25">
      <c r="B75" s="15"/>
      <c r="C75" s="15"/>
      <c r="D75" s="15"/>
      <c r="E75" s="15"/>
      <c r="F75" s="15"/>
      <c r="G75" s="15"/>
      <c r="H75" s="15"/>
      <c r="I75" s="15"/>
      <c r="J75" s="15"/>
      <c r="K75" s="15"/>
      <c r="L75" s="15"/>
      <c r="M75" s="20"/>
      <c r="N75" s="15"/>
      <c r="O75" s="15"/>
    </row>
    <row r="76" spans="1:16" ht="17.100000000000001" customHeight="1" x14ac:dyDescent="0.25">
      <c r="B76" s="15"/>
      <c r="C76" s="15"/>
      <c r="D76" s="15"/>
      <c r="E76" s="15"/>
      <c r="F76" s="15"/>
      <c r="G76" s="15"/>
      <c r="H76" s="15"/>
      <c r="I76" s="15"/>
      <c r="J76" s="15"/>
      <c r="K76" s="15"/>
      <c r="L76" s="15"/>
      <c r="M76" s="20"/>
      <c r="N76" s="15"/>
      <c r="O76" s="15"/>
    </row>
    <row r="77" spans="1:16" ht="17.100000000000001" customHeight="1" x14ac:dyDescent="0.25">
      <c r="B77" s="15"/>
      <c r="C77" s="15"/>
      <c r="D77" s="15"/>
      <c r="E77" s="15"/>
      <c r="F77" s="15"/>
      <c r="G77" s="15"/>
      <c r="H77" s="15"/>
      <c r="I77" s="15"/>
      <c r="J77" s="15"/>
      <c r="K77" s="15"/>
      <c r="L77" s="15"/>
      <c r="M77" s="20"/>
      <c r="N77" s="15"/>
      <c r="O77" s="15"/>
    </row>
    <row r="78" spans="1:16" ht="17.100000000000001" customHeight="1" x14ac:dyDescent="0.25">
      <c r="B78" s="15"/>
      <c r="C78" s="15"/>
      <c r="D78" s="15"/>
      <c r="E78" s="15"/>
      <c r="F78" s="15"/>
      <c r="G78" s="15"/>
      <c r="H78" s="15"/>
      <c r="I78" s="15"/>
      <c r="J78" s="15"/>
      <c r="K78" s="15"/>
      <c r="L78" s="15"/>
      <c r="M78" s="20"/>
      <c r="N78" s="15"/>
      <c r="O78" s="15"/>
    </row>
    <row r="79" spans="1:16" ht="17.100000000000001" customHeight="1" x14ac:dyDescent="0.25">
      <c r="B79" s="15"/>
      <c r="C79" s="15"/>
      <c r="D79" s="15"/>
      <c r="E79" s="15"/>
      <c r="F79" s="15"/>
      <c r="G79" s="15"/>
      <c r="H79" s="15"/>
      <c r="I79" s="15"/>
      <c r="J79" s="15"/>
      <c r="K79" s="15"/>
      <c r="L79" s="15"/>
      <c r="M79" s="20"/>
      <c r="N79" s="15"/>
      <c r="O79" s="15"/>
    </row>
    <row r="80" spans="1:16" ht="14.1" customHeight="1" x14ac:dyDescent="0.25">
      <c r="B80" s="15"/>
      <c r="C80" s="15"/>
      <c r="D80" s="15"/>
      <c r="E80" s="15"/>
      <c r="F80" s="15"/>
      <c r="G80" s="15"/>
      <c r="H80" s="15"/>
      <c r="I80" s="15"/>
      <c r="J80" s="15"/>
      <c r="K80" s="15"/>
      <c r="L80" s="15"/>
      <c r="M80" s="20"/>
      <c r="N80" s="15"/>
      <c r="O80" s="15"/>
    </row>
    <row r="81" spans="2:15" ht="14.1" customHeight="1" x14ac:dyDescent="0.25">
      <c r="B81" s="15"/>
      <c r="C81" s="15"/>
      <c r="D81" s="15"/>
      <c r="E81" s="15"/>
      <c r="F81" s="15"/>
      <c r="G81" s="15"/>
      <c r="H81" s="15"/>
      <c r="I81" s="15"/>
      <c r="J81" s="15"/>
      <c r="K81" s="15"/>
      <c r="L81" s="15"/>
      <c r="M81" s="20"/>
      <c r="N81" s="15"/>
      <c r="O81" s="15"/>
    </row>
    <row r="82" spans="2:15" ht="14.1" customHeight="1" x14ac:dyDescent="0.25">
      <c r="B82" s="15"/>
      <c r="C82" s="15"/>
      <c r="D82" s="15"/>
      <c r="E82" s="15"/>
      <c r="F82" s="15"/>
      <c r="G82" s="15"/>
      <c r="H82" s="15"/>
      <c r="I82" s="15"/>
      <c r="J82" s="15"/>
      <c r="K82" s="15"/>
      <c r="L82" s="15"/>
      <c r="M82" s="20"/>
      <c r="N82" s="15"/>
      <c r="O82" s="15"/>
    </row>
    <row r="83" spans="2:15" ht="14.1" customHeight="1" x14ac:dyDescent="0.25">
      <c r="B83" s="15"/>
      <c r="C83" s="15"/>
      <c r="D83" s="15"/>
      <c r="E83" s="15"/>
      <c r="F83" s="15"/>
      <c r="G83" s="15"/>
      <c r="H83" s="15"/>
      <c r="I83" s="15"/>
      <c r="J83" s="15"/>
      <c r="K83" s="15"/>
      <c r="L83" s="15"/>
      <c r="M83" s="20"/>
      <c r="N83" s="15"/>
      <c r="O83" s="15"/>
    </row>
    <row r="84" spans="2:15" ht="14.1" customHeight="1" x14ac:dyDescent="0.25">
      <c r="B84" s="15"/>
      <c r="C84" s="15"/>
      <c r="D84" s="15"/>
      <c r="E84" s="15"/>
      <c r="F84" s="15"/>
      <c r="G84" s="15"/>
      <c r="H84" s="15"/>
      <c r="I84" s="15"/>
      <c r="J84" s="15"/>
      <c r="K84" s="15"/>
      <c r="L84" s="15"/>
      <c r="M84" s="20"/>
      <c r="N84" s="15"/>
      <c r="O84" s="15"/>
    </row>
    <row r="85" spans="2:15" ht="14.1" customHeight="1" x14ac:dyDescent="0.25">
      <c r="B85" s="15"/>
      <c r="C85" s="15"/>
      <c r="D85" s="15"/>
      <c r="E85" s="15"/>
      <c r="F85" s="15"/>
      <c r="G85" s="15"/>
      <c r="H85" s="15"/>
      <c r="I85" s="15"/>
      <c r="J85" s="15"/>
      <c r="K85" s="15"/>
      <c r="L85" s="15"/>
      <c r="M85" s="20"/>
      <c r="N85" s="15"/>
      <c r="O85" s="15"/>
    </row>
    <row r="86" spans="2:15" ht="14.1" customHeight="1" x14ac:dyDescent="0.25">
      <c r="B86" s="15"/>
      <c r="C86" s="15"/>
      <c r="D86" s="15"/>
      <c r="E86" s="15"/>
      <c r="F86" s="15"/>
      <c r="G86" s="15"/>
      <c r="H86" s="15"/>
      <c r="I86" s="15"/>
      <c r="J86" s="15"/>
      <c r="K86" s="15"/>
      <c r="L86" s="15"/>
      <c r="M86" s="20"/>
      <c r="N86" s="15"/>
      <c r="O86" s="15"/>
    </row>
    <row r="87" spans="2:15" ht="14.1" customHeight="1" x14ac:dyDescent="0.25">
      <c r="B87" s="15"/>
      <c r="C87" s="15"/>
      <c r="D87" s="15"/>
      <c r="E87" s="15"/>
      <c r="F87" s="15"/>
      <c r="G87" s="15"/>
      <c r="H87" s="15"/>
      <c r="I87" s="15"/>
      <c r="J87" s="15"/>
      <c r="K87" s="15"/>
      <c r="L87" s="15"/>
      <c r="M87" s="20"/>
      <c r="N87" s="15"/>
      <c r="O87" s="15"/>
    </row>
    <row r="88" spans="2:15" ht="14.1" customHeight="1" x14ac:dyDescent="0.25">
      <c r="B88" s="15"/>
      <c r="C88" s="15"/>
      <c r="D88" s="15"/>
      <c r="E88" s="15"/>
      <c r="F88" s="15"/>
      <c r="G88" s="15"/>
      <c r="H88" s="15"/>
      <c r="I88" s="15"/>
      <c r="J88" s="15"/>
      <c r="K88" s="15"/>
      <c r="L88" s="15"/>
      <c r="M88" s="20"/>
      <c r="N88" s="15"/>
      <c r="O88" s="15"/>
    </row>
    <row r="89" spans="2:15" ht="14.1" customHeight="1" x14ac:dyDescent="0.25">
      <c r="B89" s="15"/>
      <c r="C89" s="15"/>
      <c r="D89" s="15"/>
      <c r="E89" s="15"/>
      <c r="F89" s="15"/>
      <c r="G89" s="15"/>
      <c r="H89" s="15"/>
      <c r="I89" s="15"/>
      <c r="J89" s="15"/>
      <c r="K89" s="15"/>
      <c r="L89" s="15"/>
      <c r="M89" s="20"/>
      <c r="N89" s="15"/>
      <c r="O89" s="15"/>
    </row>
    <row r="90" spans="2:15" ht="14.1" customHeight="1" x14ac:dyDescent="0.25">
      <c r="B90" s="15"/>
      <c r="C90" s="15"/>
      <c r="D90" s="15"/>
      <c r="E90" s="15"/>
      <c r="F90" s="15"/>
      <c r="G90" s="15"/>
      <c r="H90" s="15"/>
      <c r="I90" s="15"/>
      <c r="J90" s="15"/>
      <c r="K90" s="15"/>
      <c r="L90" s="15"/>
      <c r="M90" s="20"/>
      <c r="N90" s="15"/>
      <c r="O90" s="15"/>
    </row>
    <row r="91" spans="2:15" ht="14.1" customHeight="1" x14ac:dyDescent="0.25">
      <c r="B91" s="15"/>
      <c r="C91" s="15"/>
      <c r="D91" s="15"/>
      <c r="E91" s="15"/>
      <c r="F91" s="15"/>
      <c r="G91" s="15"/>
      <c r="H91" s="15"/>
      <c r="I91" s="15"/>
      <c r="J91" s="15"/>
      <c r="K91" s="15"/>
      <c r="L91" s="15"/>
      <c r="M91" s="20"/>
      <c r="N91" s="15"/>
      <c r="O91" s="15"/>
    </row>
    <row r="92" spans="2:15" ht="14.1" customHeight="1" x14ac:dyDescent="0.25">
      <c r="B92" s="15"/>
      <c r="C92" s="15"/>
      <c r="D92" s="15"/>
      <c r="E92" s="15"/>
      <c r="F92" s="15"/>
      <c r="G92" s="15"/>
      <c r="H92" s="15"/>
      <c r="I92" s="15"/>
      <c r="J92" s="15"/>
      <c r="K92" s="15"/>
      <c r="L92" s="15"/>
      <c r="M92" s="20"/>
      <c r="N92" s="15"/>
      <c r="O92" s="15"/>
    </row>
    <row r="93" spans="2:15" ht="14.1" customHeight="1" x14ac:dyDescent="0.25">
      <c r="B93" s="15"/>
      <c r="C93" s="15"/>
      <c r="D93" s="15"/>
      <c r="E93" s="15"/>
      <c r="F93" s="15"/>
      <c r="G93" s="15"/>
      <c r="H93" s="15"/>
      <c r="I93" s="15"/>
      <c r="J93" s="15"/>
      <c r="K93" s="15"/>
      <c r="L93" s="15"/>
      <c r="M93" s="20"/>
      <c r="N93" s="15"/>
      <c r="O93" s="15"/>
    </row>
    <row r="94" spans="2:15" ht="14.1" customHeight="1" x14ac:dyDescent="0.25">
      <c r="B94" s="15"/>
      <c r="C94" s="15"/>
      <c r="D94" s="15"/>
      <c r="E94" s="15"/>
      <c r="F94" s="15"/>
      <c r="G94" s="15"/>
      <c r="H94" s="15"/>
      <c r="I94" s="15"/>
      <c r="J94" s="15"/>
      <c r="K94" s="15"/>
      <c r="L94" s="15"/>
      <c r="M94" s="20"/>
      <c r="N94" s="15"/>
      <c r="O94" s="15"/>
    </row>
    <row r="95" spans="2:15" ht="14.1" customHeight="1" x14ac:dyDescent="0.25">
      <c r="B95" s="15"/>
      <c r="C95" s="15"/>
      <c r="D95" s="15"/>
      <c r="E95" s="15"/>
      <c r="F95" s="15"/>
      <c r="G95" s="15"/>
      <c r="H95" s="15"/>
      <c r="I95" s="15"/>
      <c r="J95" s="15"/>
      <c r="K95" s="15"/>
      <c r="L95" s="15"/>
      <c r="M95" s="20"/>
      <c r="N95" s="15"/>
      <c r="O95" s="15"/>
    </row>
    <row r="96" spans="2:15" ht="14.1" customHeight="1" x14ac:dyDescent="0.25">
      <c r="B96" s="15"/>
      <c r="C96" s="15"/>
      <c r="D96" s="15"/>
      <c r="E96" s="15"/>
      <c r="F96" s="15"/>
      <c r="G96" s="15"/>
      <c r="H96" s="15"/>
      <c r="I96" s="15"/>
      <c r="J96" s="15"/>
      <c r="K96" s="15"/>
      <c r="L96" s="15"/>
      <c r="M96" s="20"/>
      <c r="N96" s="15"/>
      <c r="O96" s="15"/>
    </row>
    <row r="97" spans="2:15" ht="14.1" customHeight="1" x14ac:dyDescent="0.25">
      <c r="B97" s="15"/>
      <c r="C97" s="15"/>
      <c r="D97" s="15"/>
      <c r="E97" s="15"/>
      <c r="F97" s="15"/>
      <c r="G97" s="15"/>
      <c r="H97" s="15"/>
      <c r="I97" s="15"/>
      <c r="J97" s="15"/>
      <c r="K97" s="15"/>
      <c r="L97" s="15"/>
      <c r="M97" s="20"/>
      <c r="N97" s="15"/>
      <c r="O97" s="15"/>
    </row>
    <row r="98" spans="2:15" ht="14.1" customHeight="1" x14ac:dyDescent="0.25">
      <c r="B98" s="15"/>
      <c r="C98" s="15"/>
      <c r="D98" s="15"/>
      <c r="E98" s="15"/>
      <c r="F98" s="15"/>
      <c r="G98" s="15"/>
      <c r="H98" s="15"/>
      <c r="I98" s="15"/>
      <c r="J98" s="15"/>
      <c r="K98" s="15"/>
      <c r="L98" s="15"/>
      <c r="M98" s="20"/>
      <c r="N98" s="15"/>
      <c r="O98" s="15"/>
    </row>
    <row r="99" spans="2:15" ht="14.1" customHeight="1" x14ac:dyDescent="0.25">
      <c r="B99" s="15"/>
      <c r="C99" s="15"/>
      <c r="D99" s="15"/>
      <c r="E99" s="15"/>
      <c r="F99" s="15"/>
      <c r="G99" s="15"/>
      <c r="H99" s="15"/>
      <c r="I99" s="15"/>
      <c r="J99" s="15"/>
      <c r="K99" s="15"/>
      <c r="L99" s="15"/>
      <c r="M99" s="20"/>
      <c r="N99" s="15"/>
      <c r="O99" s="15"/>
    </row>
    <row r="100" spans="2:15" ht="14.1" customHeight="1" x14ac:dyDescent="0.25">
      <c r="B100" s="15"/>
      <c r="C100" s="15"/>
      <c r="D100" s="15"/>
      <c r="E100" s="15"/>
      <c r="F100" s="15"/>
      <c r="G100" s="15"/>
      <c r="H100" s="15"/>
      <c r="I100" s="15"/>
      <c r="J100" s="15"/>
      <c r="K100" s="15"/>
      <c r="L100" s="15"/>
      <c r="M100" s="20"/>
      <c r="N100" s="15"/>
      <c r="O100" s="15"/>
    </row>
    <row r="101" spans="2:15" ht="14.1" customHeight="1" x14ac:dyDescent="0.25">
      <c r="B101" s="15"/>
      <c r="C101" s="15"/>
      <c r="D101" s="15"/>
      <c r="E101" s="15"/>
      <c r="F101" s="15"/>
      <c r="G101" s="15"/>
      <c r="H101" s="15"/>
      <c r="I101" s="15"/>
      <c r="J101" s="15"/>
      <c r="K101" s="15"/>
      <c r="L101" s="15"/>
      <c r="M101" s="20"/>
      <c r="N101" s="15"/>
      <c r="O101" s="15"/>
    </row>
    <row r="102" spans="2:15" ht="14.1" customHeight="1" x14ac:dyDescent="0.25">
      <c r="B102" s="15"/>
      <c r="C102" s="15"/>
      <c r="D102" s="15"/>
      <c r="E102" s="15"/>
      <c r="F102" s="15"/>
      <c r="G102" s="15"/>
      <c r="H102" s="15"/>
      <c r="I102" s="15"/>
      <c r="J102" s="15"/>
      <c r="K102" s="15"/>
      <c r="L102" s="15"/>
      <c r="M102" s="20"/>
      <c r="N102" s="15"/>
      <c r="O102" s="15"/>
    </row>
    <row r="103" spans="2:15" ht="14.1" customHeight="1" x14ac:dyDescent="0.25">
      <c r="B103" s="15"/>
      <c r="C103" s="15"/>
      <c r="D103" s="15"/>
      <c r="E103" s="15"/>
      <c r="F103" s="15"/>
      <c r="G103" s="15"/>
      <c r="H103" s="15"/>
      <c r="I103" s="15"/>
      <c r="J103" s="15"/>
      <c r="K103" s="15"/>
      <c r="L103" s="15"/>
      <c r="M103" s="20"/>
      <c r="N103" s="15"/>
      <c r="O103" s="15"/>
    </row>
    <row r="104" spans="2:15" ht="14.1" customHeight="1" x14ac:dyDescent="0.25">
      <c r="B104" s="15"/>
      <c r="C104" s="15"/>
      <c r="D104" s="15"/>
      <c r="E104" s="15"/>
      <c r="F104" s="15"/>
      <c r="G104" s="15"/>
      <c r="H104" s="15"/>
      <c r="I104" s="15"/>
      <c r="J104" s="15"/>
      <c r="K104" s="15"/>
      <c r="L104" s="15"/>
      <c r="M104" s="20"/>
      <c r="N104" s="15"/>
      <c r="O104" s="15"/>
    </row>
    <row r="105" spans="2:15" ht="14.1" customHeight="1" x14ac:dyDescent="0.25">
      <c r="B105" s="15"/>
      <c r="C105" s="15"/>
      <c r="D105" s="15"/>
      <c r="E105" s="15"/>
      <c r="F105" s="15"/>
      <c r="G105" s="15"/>
      <c r="H105" s="15"/>
      <c r="I105" s="15"/>
      <c r="J105" s="15"/>
      <c r="K105" s="15"/>
      <c r="L105" s="15"/>
      <c r="M105" s="20"/>
      <c r="N105" s="15"/>
      <c r="O105" s="15"/>
    </row>
    <row r="106" spans="2:15" ht="14.1" customHeight="1" x14ac:dyDescent="0.25">
      <c r="B106" s="15"/>
      <c r="C106" s="15"/>
      <c r="D106" s="15"/>
      <c r="E106" s="15"/>
      <c r="F106" s="15"/>
      <c r="G106" s="15"/>
      <c r="H106" s="15"/>
      <c r="I106" s="15"/>
      <c r="J106" s="15"/>
      <c r="K106" s="15"/>
      <c r="L106" s="15"/>
      <c r="M106" s="20"/>
      <c r="N106" s="15"/>
      <c r="O106" s="15"/>
    </row>
    <row r="107" spans="2:15" ht="14.1" customHeight="1" x14ac:dyDescent="0.25">
      <c r="B107" s="15"/>
      <c r="C107" s="15"/>
      <c r="D107" s="15"/>
      <c r="E107" s="15"/>
      <c r="F107" s="15"/>
      <c r="G107" s="15"/>
      <c r="H107" s="15"/>
      <c r="I107" s="15"/>
      <c r="J107" s="15"/>
      <c r="K107" s="15"/>
      <c r="L107" s="15"/>
      <c r="M107" s="20"/>
      <c r="N107" s="15"/>
      <c r="O107" s="15"/>
    </row>
    <row r="108" spans="2:15" ht="14.1" customHeight="1" x14ac:dyDescent="0.25">
      <c r="B108" s="15"/>
      <c r="C108" s="15"/>
      <c r="D108" s="15"/>
      <c r="E108" s="15"/>
      <c r="F108" s="15"/>
      <c r="G108" s="15"/>
      <c r="H108" s="15"/>
      <c r="I108" s="15"/>
      <c r="J108" s="15"/>
      <c r="K108" s="15"/>
      <c r="L108" s="15"/>
      <c r="M108" s="20"/>
      <c r="N108" s="15"/>
      <c r="O108" s="15"/>
    </row>
    <row r="109" spans="2:15" ht="14.1" customHeight="1" x14ac:dyDescent="0.25">
      <c r="B109" s="15"/>
      <c r="C109" s="15"/>
      <c r="D109" s="15"/>
      <c r="E109" s="15"/>
      <c r="F109" s="15"/>
      <c r="G109" s="15"/>
      <c r="H109" s="15"/>
      <c r="I109" s="15"/>
      <c r="J109" s="15"/>
      <c r="K109" s="15"/>
      <c r="L109" s="15"/>
      <c r="M109" s="20"/>
      <c r="N109" s="15"/>
      <c r="O109" s="15"/>
    </row>
    <row r="110" spans="2:15" ht="14.1" customHeight="1" x14ac:dyDescent="0.25">
      <c r="B110" s="15"/>
      <c r="C110" s="15"/>
      <c r="D110" s="15"/>
      <c r="E110" s="15"/>
      <c r="F110" s="15"/>
      <c r="G110" s="15"/>
      <c r="H110" s="15"/>
      <c r="I110" s="15"/>
      <c r="J110" s="15"/>
      <c r="K110" s="15"/>
      <c r="L110" s="15"/>
      <c r="M110" s="20"/>
      <c r="N110" s="15"/>
      <c r="O110" s="15"/>
    </row>
    <row r="111" spans="2:15" ht="14.1" customHeight="1" x14ac:dyDescent="0.25">
      <c r="B111" s="15"/>
      <c r="C111" s="15"/>
      <c r="D111" s="15"/>
      <c r="E111" s="15"/>
      <c r="F111" s="15"/>
      <c r="G111" s="15"/>
      <c r="H111" s="15"/>
      <c r="I111" s="15"/>
      <c r="J111" s="15"/>
      <c r="K111" s="15"/>
      <c r="L111" s="15"/>
      <c r="M111" s="20"/>
      <c r="N111" s="15"/>
      <c r="O111" s="15"/>
    </row>
    <row r="112" spans="2:15" ht="14.1" customHeight="1" x14ac:dyDescent="0.25">
      <c r="B112" s="15"/>
      <c r="C112" s="15"/>
      <c r="D112" s="15"/>
      <c r="E112" s="15"/>
      <c r="F112" s="15"/>
      <c r="G112" s="15"/>
      <c r="H112" s="15"/>
      <c r="I112" s="15"/>
      <c r="J112" s="15"/>
      <c r="K112" s="15"/>
      <c r="L112" s="15"/>
      <c r="M112" s="20"/>
      <c r="N112" s="15"/>
      <c r="O112" s="15"/>
    </row>
    <row r="113" spans="2:15" ht="14.1" customHeight="1" x14ac:dyDescent="0.25">
      <c r="B113" s="15"/>
      <c r="C113" s="15"/>
      <c r="D113" s="15"/>
      <c r="E113" s="15"/>
      <c r="F113" s="15"/>
      <c r="G113" s="15"/>
      <c r="H113" s="15"/>
      <c r="I113" s="15"/>
      <c r="J113" s="15"/>
      <c r="K113" s="15"/>
      <c r="L113" s="15"/>
      <c r="M113" s="20"/>
      <c r="N113" s="15"/>
      <c r="O113" s="15"/>
    </row>
    <row r="114" spans="2:15" ht="14.1" customHeight="1" x14ac:dyDescent="0.25">
      <c r="B114" s="15"/>
      <c r="C114" s="15"/>
      <c r="D114" s="15"/>
      <c r="E114" s="15"/>
      <c r="F114" s="15"/>
      <c r="G114" s="15"/>
      <c r="H114" s="15"/>
      <c r="I114" s="15"/>
      <c r="J114" s="15"/>
      <c r="K114" s="15"/>
      <c r="L114" s="15"/>
      <c r="M114" s="20"/>
      <c r="N114" s="15"/>
      <c r="O114" s="15"/>
    </row>
    <row r="115" spans="2:15" ht="14.1" customHeight="1" x14ac:dyDescent="0.25">
      <c r="B115" s="15"/>
      <c r="C115" s="15"/>
      <c r="D115" s="15"/>
      <c r="E115" s="15"/>
      <c r="F115" s="15"/>
      <c r="G115" s="15"/>
      <c r="H115" s="15"/>
      <c r="I115" s="15"/>
      <c r="J115" s="15"/>
      <c r="K115" s="15"/>
      <c r="L115" s="15"/>
      <c r="M115" s="20"/>
      <c r="N115" s="15"/>
      <c r="O115" s="15"/>
    </row>
    <row r="116" spans="2:15" ht="14.1" customHeight="1" x14ac:dyDescent="0.25">
      <c r="B116" s="15"/>
      <c r="C116" s="15"/>
      <c r="D116" s="15"/>
      <c r="E116" s="15"/>
      <c r="F116" s="15"/>
      <c r="G116" s="15"/>
      <c r="H116" s="15"/>
      <c r="I116" s="15"/>
      <c r="J116" s="15"/>
      <c r="K116" s="15"/>
      <c r="L116" s="15"/>
      <c r="M116" s="20"/>
      <c r="N116" s="15"/>
      <c r="O116" s="15"/>
    </row>
    <row r="117" spans="2:15" ht="14.1" customHeight="1" x14ac:dyDescent="0.25">
      <c r="B117" s="15"/>
      <c r="C117" s="15"/>
      <c r="D117" s="15"/>
      <c r="E117" s="15"/>
      <c r="F117" s="15"/>
      <c r="G117" s="15"/>
      <c r="H117" s="15"/>
      <c r="I117" s="15"/>
      <c r="J117" s="15"/>
      <c r="K117" s="15"/>
      <c r="L117" s="15"/>
      <c r="M117" s="20"/>
      <c r="N117" s="15"/>
      <c r="O117" s="15"/>
    </row>
    <row r="118" spans="2:15" ht="14.1" customHeight="1" x14ac:dyDescent="0.25">
      <c r="B118" s="15"/>
      <c r="C118" s="15"/>
      <c r="D118" s="15"/>
      <c r="E118" s="15"/>
      <c r="F118" s="15"/>
      <c r="G118" s="15"/>
      <c r="H118" s="15"/>
      <c r="I118" s="15"/>
      <c r="J118" s="15"/>
      <c r="K118" s="15"/>
      <c r="L118" s="15"/>
      <c r="M118" s="20"/>
      <c r="N118" s="15"/>
      <c r="O118" s="15"/>
    </row>
    <row r="119" spans="2:15" ht="14.1" customHeight="1" x14ac:dyDescent="0.25">
      <c r="B119" s="15"/>
      <c r="C119" s="15"/>
      <c r="D119" s="15"/>
      <c r="E119" s="15"/>
      <c r="F119" s="15"/>
      <c r="G119" s="15"/>
      <c r="H119" s="15"/>
      <c r="I119" s="15"/>
      <c r="J119" s="15"/>
      <c r="K119" s="15"/>
      <c r="L119" s="15"/>
      <c r="M119" s="20"/>
      <c r="N119" s="15"/>
      <c r="O119" s="15"/>
    </row>
    <row r="120" spans="2:15" ht="14.1" customHeight="1" x14ac:dyDescent="0.25">
      <c r="B120" s="15"/>
      <c r="C120" s="15"/>
      <c r="D120" s="15"/>
      <c r="E120" s="15"/>
      <c r="F120" s="15"/>
      <c r="G120" s="15"/>
      <c r="H120" s="15"/>
      <c r="I120" s="15"/>
      <c r="J120" s="15"/>
      <c r="K120" s="15"/>
      <c r="L120" s="15"/>
      <c r="M120" s="20"/>
      <c r="N120" s="15"/>
      <c r="O120" s="15"/>
    </row>
  </sheetData>
  <sheetProtection sheet="1" objects="1" scenarios="1" selectLockedCells="1"/>
  <mergeCells count="13">
    <mergeCell ref="C69:O69"/>
    <mergeCell ref="C66:F66"/>
    <mergeCell ref="C65:F65"/>
    <mergeCell ref="L6:N6"/>
    <mergeCell ref="C7:E7"/>
    <mergeCell ref="N65:O65"/>
    <mergeCell ref="N66:O66"/>
    <mergeCell ref="N51:O51"/>
    <mergeCell ref="N54:O54"/>
    <mergeCell ref="C6:K6"/>
    <mergeCell ref="C10:E10"/>
    <mergeCell ref="C30:E30"/>
    <mergeCell ref="C34:E34"/>
  </mergeCells>
  <phoneticPr fontId="23" type="noConversion"/>
  <pageMargins left="0.78740157480314965" right="0.78740157480314965" top="0.59055118110236227" bottom="0.59055118110236227" header="0.51181102362204722" footer="0.31496062992125984"/>
  <pageSetup paperSize="9" scale="63" orientation="portrait" r:id="rId1"/>
  <headerFooter alignWithMargins="0">
    <oddFooter>&amp;L©AGRIDEA&amp;R04.2022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F540"/>
  <sheetViews>
    <sheetView topLeftCell="A529" workbookViewId="0">
      <selection activeCell="B537" sqref="B537:D537"/>
    </sheetView>
  </sheetViews>
  <sheetFormatPr baseColWidth="10" defaultColWidth="42.21875" defaultRowHeight="13.2" x14ac:dyDescent="0.25"/>
  <cols>
    <col min="1" max="4" width="43.5546875" style="270" customWidth="1"/>
    <col min="5" max="5" width="40.5546875" style="270" customWidth="1"/>
    <col min="6" max="16384" width="42.21875" style="271"/>
  </cols>
  <sheetData>
    <row r="1" spans="1:4" ht="26.4" x14ac:dyDescent="0.25">
      <c r="A1" s="270" t="s">
        <v>72</v>
      </c>
      <c r="B1" s="201" t="s">
        <v>1366</v>
      </c>
      <c r="C1" s="270" t="s">
        <v>24</v>
      </c>
      <c r="D1" s="201" t="s">
        <v>1236</v>
      </c>
    </row>
    <row r="2" spans="1:4" x14ac:dyDescent="0.25">
      <c r="A2" s="272">
        <v>1</v>
      </c>
      <c r="B2" s="270">
        <v>1</v>
      </c>
      <c r="C2" s="270">
        <v>2</v>
      </c>
      <c r="D2" s="201">
        <v>2</v>
      </c>
    </row>
    <row r="3" spans="1:4" x14ac:dyDescent="0.25">
      <c r="A3" s="270" t="s">
        <v>73</v>
      </c>
      <c r="D3" s="201"/>
    </row>
    <row r="4" spans="1:4" x14ac:dyDescent="0.25">
      <c r="A4" s="270" t="s">
        <v>74</v>
      </c>
      <c r="D4" s="201"/>
    </row>
    <row r="5" spans="1:4" x14ac:dyDescent="0.25">
      <c r="A5" s="270" t="s">
        <v>285</v>
      </c>
      <c r="D5" s="201"/>
    </row>
    <row r="6" spans="1:4" x14ac:dyDescent="0.25">
      <c r="D6" s="201"/>
    </row>
    <row r="7" spans="1:4" x14ac:dyDescent="0.25">
      <c r="A7" s="270" t="s">
        <v>627</v>
      </c>
      <c r="D7" s="201"/>
    </row>
    <row r="8" spans="1:4" x14ac:dyDescent="0.25">
      <c r="A8" s="270">
        <v>1</v>
      </c>
      <c r="D8" s="201"/>
    </row>
    <row r="9" spans="1:4" x14ac:dyDescent="0.25">
      <c r="A9" s="270" t="str">
        <f>A426</f>
        <v>SAK 2013</v>
      </c>
      <c r="D9" s="201"/>
    </row>
    <row r="10" spans="1:4" ht="26.4" x14ac:dyDescent="0.25">
      <c r="A10" s="270" t="str">
        <f>A427</f>
        <v>SAK technischer Fortschritt (provisorisch ausser Kraft)</v>
      </c>
      <c r="D10" s="201"/>
    </row>
    <row r="11" spans="1:4" x14ac:dyDescent="0.25">
      <c r="D11" s="201"/>
    </row>
    <row r="12" spans="1:4" x14ac:dyDescent="0.25">
      <c r="D12" s="201"/>
    </row>
    <row r="13" spans="1:4" x14ac:dyDescent="0.25">
      <c r="B13" s="273" t="s">
        <v>73</v>
      </c>
      <c r="C13" s="273" t="s">
        <v>74</v>
      </c>
      <c r="D13" s="273" t="s">
        <v>285</v>
      </c>
    </row>
    <row r="14" spans="1:4" x14ac:dyDescent="0.25">
      <c r="A14" s="270" t="str">
        <f t="shared" ref="A14:A55" si="0">IF($A$2=1,B14,IF($A$2=2,C14,IF($A$2=3,D14,"")))</f>
        <v>Texte</v>
      </c>
      <c r="B14" s="201" t="s">
        <v>105</v>
      </c>
      <c r="C14" s="201" t="s">
        <v>106</v>
      </c>
      <c r="D14" s="201" t="s">
        <v>286</v>
      </c>
    </row>
    <row r="15" spans="1:4" x14ac:dyDescent="0.25">
      <c r="A15" s="201" t="str">
        <f t="shared" si="0"/>
        <v>Sprache:</v>
      </c>
      <c r="B15" s="201" t="s">
        <v>107</v>
      </c>
      <c r="C15" s="201" t="s">
        <v>108</v>
      </c>
      <c r="D15" s="201" t="s">
        <v>287</v>
      </c>
    </row>
    <row r="16" spans="1:4" x14ac:dyDescent="0.25">
      <c r="A16" s="201" t="str">
        <f t="shared" si="0"/>
        <v>Mindestanteil erfüllt</v>
      </c>
      <c r="B16" s="201" t="s">
        <v>23</v>
      </c>
      <c r="C16" s="201" t="s">
        <v>471</v>
      </c>
      <c r="D16" s="201" t="s">
        <v>503</v>
      </c>
    </row>
    <row r="17" spans="1:5" x14ac:dyDescent="0.25">
      <c r="A17" s="201" t="str">
        <f t="shared" si="0"/>
        <v xml:space="preserve">  Zuschlag für Biolandbau</v>
      </c>
      <c r="B17" s="201" t="s">
        <v>16</v>
      </c>
      <c r="C17" s="201" t="s">
        <v>40</v>
      </c>
      <c r="D17" s="201" t="s">
        <v>288</v>
      </c>
    </row>
    <row r="18" spans="1:5" ht="26.4" x14ac:dyDescent="0.25">
      <c r="A18" s="201" t="str">
        <f t="shared" si="0"/>
        <v xml:space="preserve">- gemolkene Tiere, Sömmerungsdauer 56 bis 100 Tage </v>
      </c>
      <c r="B18" s="274" t="s">
        <v>199</v>
      </c>
      <c r="C18" s="201" t="s">
        <v>168</v>
      </c>
      <c r="D18" s="274" t="s">
        <v>1369</v>
      </c>
    </row>
    <row r="19" spans="1:5" x14ac:dyDescent="0.25">
      <c r="A19" s="201" t="str">
        <f t="shared" si="0"/>
        <v>- andere Tiere</v>
      </c>
      <c r="B19" s="274" t="s">
        <v>953</v>
      </c>
      <c r="C19" s="201" t="s">
        <v>166</v>
      </c>
      <c r="D19" s="274" t="s">
        <v>1368</v>
      </c>
    </row>
    <row r="20" spans="1:5" x14ac:dyDescent="0.25">
      <c r="A20" s="201" t="str">
        <f t="shared" si="0"/>
        <v>- übrige Weiden</v>
      </c>
      <c r="B20" s="274" t="s">
        <v>229</v>
      </c>
      <c r="C20" s="201" t="s">
        <v>169</v>
      </c>
      <c r="D20" s="274" t="s">
        <v>1367</v>
      </c>
    </row>
    <row r="21" spans="1:5" x14ac:dyDescent="0.25">
      <c r="A21" s="201" t="str">
        <f t="shared" si="0"/>
        <v>- Mindestarbeitsaufkommen (0.2 SAK)</v>
      </c>
      <c r="B21" s="274" t="s">
        <v>1050</v>
      </c>
      <c r="C21" s="274" t="s">
        <v>1051</v>
      </c>
      <c r="D21" s="274" t="s">
        <v>1052</v>
      </c>
    </row>
    <row r="22" spans="1:5" ht="15" x14ac:dyDescent="0.25">
      <c r="A22" s="201" t="str">
        <f t="shared" si="0"/>
        <v>- Abzug pro SAK a)</v>
      </c>
      <c r="B22" s="274" t="s">
        <v>954</v>
      </c>
      <c r="C22" s="201" t="s">
        <v>745</v>
      </c>
      <c r="D22" s="201" t="s">
        <v>746</v>
      </c>
    </row>
    <row r="23" spans="1:5" ht="26.4" x14ac:dyDescent="0.25">
      <c r="A23" s="201" t="str">
        <f t="shared" si="0"/>
        <v>- Abzug pro verheirateter Betriebsleiter (Fr. 340'000.-)</v>
      </c>
      <c r="B23" s="274" t="s">
        <v>955</v>
      </c>
      <c r="C23" s="201" t="s">
        <v>54</v>
      </c>
      <c r="D23" s="201" t="s">
        <v>289</v>
      </c>
    </row>
    <row r="24" spans="1:5" ht="26.4" x14ac:dyDescent="0.25">
      <c r="A24" s="201" t="str">
        <f t="shared" si="0"/>
        <v>- Abzug pro verheirateter Betriebsleiter (Fr. 50'000.-)</v>
      </c>
      <c r="B24" s="274" t="s">
        <v>956</v>
      </c>
      <c r="C24" s="201" t="s">
        <v>49</v>
      </c>
      <c r="D24" s="201" t="s">
        <v>290</v>
      </c>
    </row>
    <row r="25" spans="1:5" x14ac:dyDescent="0.25">
      <c r="A25" s="201" t="str">
        <f t="shared" si="0"/>
        <v>- Bodenbewirtschaftender Landwirtschaftsbetrieb</v>
      </c>
      <c r="B25" s="274" t="s">
        <v>957</v>
      </c>
      <c r="C25" s="201" t="s">
        <v>69</v>
      </c>
      <c r="D25" s="274" t="s">
        <v>291</v>
      </c>
    </row>
    <row r="26" spans="1:5" x14ac:dyDescent="0.25">
      <c r="A26" s="201" t="str">
        <f t="shared" si="0"/>
        <v>- Landwirtschaftliche Ausbildung</v>
      </c>
      <c r="B26" s="274" t="s">
        <v>837</v>
      </c>
      <c r="C26" s="274" t="s">
        <v>444</v>
      </c>
      <c r="D26" s="201" t="s">
        <v>292</v>
      </c>
    </row>
    <row r="27" spans="1:5" x14ac:dyDescent="0.25">
      <c r="A27" s="201" t="str">
        <f t="shared" si="0"/>
        <v>- Altersgrenze (65 Jahre)</v>
      </c>
      <c r="B27" s="274" t="s">
        <v>267</v>
      </c>
      <c r="C27" s="201" t="s">
        <v>71</v>
      </c>
      <c r="D27" s="201" t="s">
        <v>293</v>
      </c>
    </row>
    <row r="28" spans="1:5" ht="26.4" x14ac:dyDescent="0.25">
      <c r="A28" s="201" t="str">
        <f t="shared" si="0"/>
        <v>- Mindestanteil betriebseigener Arbeitskräfte (50%)</v>
      </c>
      <c r="B28" s="274" t="s">
        <v>970</v>
      </c>
      <c r="C28" s="201" t="s">
        <v>70</v>
      </c>
      <c r="D28" s="275" t="s">
        <v>938</v>
      </c>
      <c r="E28" s="201" t="s">
        <v>937</v>
      </c>
    </row>
    <row r="29" spans="1:5" x14ac:dyDescent="0.25">
      <c r="A29" s="201" t="str">
        <f t="shared" si="0"/>
        <v>- Umtriebsweide</v>
      </c>
      <c r="B29" s="274" t="s">
        <v>958</v>
      </c>
      <c r="C29" s="201" t="s">
        <v>170</v>
      </c>
      <c r="D29" s="275" t="s">
        <v>504</v>
      </c>
    </row>
    <row r="30" spans="1:5" ht="26.4" x14ac:dyDescent="0.25">
      <c r="A30" s="201" t="str">
        <f t="shared" si="0"/>
        <v>- Ökologischer Leistungsnachweis ÖLN</v>
      </c>
      <c r="B30" s="274" t="s">
        <v>268</v>
      </c>
      <c r="C30" s="274" t="s">
        <v>269</v>
      </c>
      <c r="D30" s="274" t="s">
        <v>294</v>
      </c>
    </row>
    <row r="31" spans="1:5" x14ac:dyDescent="0.25">
      <c r="A31" s="201" t="str">
        <f t="shared" si="0"/>
        <v xml:space="preserve">- ständige Behirtung </v>
      </c>
      <c r="B31" s="274" t="s">
        <v>1517</v>
      </c>
      <c r="C31" s="274" t="s">
        <v>1516</v>
      </c>
      <c r="D31" s="274" t="s">
        <v>1518</v>
      </c>
    </row>
    <row r="32" spans="1:5" ht="26.4" x14ac:dyDescent="0.25">
      <c r="A32" s="201" t="str">
        <f t="shared" si="0"/>
        <v>**Obergrenze wie AP 2011 (SAK aktualisiert)</v>
      </c>
      <c r="B32" s="274" t="s">
        <v>959</v>
      </c>
      <c r="C32" s="201" t="s">
        <v>122</v>
      </c>
      <c r="D32" s="201" t="s">
        <v>505</v>
      </c>
    </row>
    <row r="33" spans="1:4" x14ac:dyDescent="0.25">
      <c r="A33" s="201" t="str">
        <f t="shared" si="0"/>
        <v>*Bedingungen noch nicht genau definiert</v>
      </c>
      <c r="B33" s="274" t="s">
        <v>960</v>
      </c>
      <c r="C33" s="201" t="s">
        <v>66</v>
      </c>
      <c r="D33" s="201" t="s">
        <v>295</v>
      </c>
    </row>
    <row r="34" spans="1:4" ht="26.4" x14ac:dyDescent="0.25">
      <c r="A34" s="201" t="str">
        <f t="shared" si="0"/>
        <v>*Jahr mit den höchsten allgemeinen Direktzahlungen im Zeitraum 2011 bis 2013</v>
      </c>
      <c r="B34" s="201" t="s">
        <v>653</v>
      </c>
      <c r="C34" s="201" t="s">
        <v>435</v>
      </c>
      <c r="D34" s="201" t="s">
        <v>506</v>
      </c>
    </row>
    <row r="35" spans="1:4" ht="26.4" x14ac:dyDescent="0.25">
      <c r="A35" s="201" t="str">
        <f t="shared" si="0"/>
        <v>**gemäss dem massgebenden Jahr* und den Beitragsansätzen von 2014</v>
      </c>
      <c r="B35" s="201" t="s">
        <v>654</v>
      </c>
      <c r="C35" s="201" t="s">
        <v>472</v>
      </c>
      <c r="D35" s="201" t="s">
        <v>507</v>
      </c>
    </row>
    <row r="36" spans="1:4" ht="39.6" x14ac:dyDescent="0.25">
      <c r="A36" s="201" t="str">
        <f t="shared" si="0"/>
        <v>*Beitragsberechtigte Fläche: LN (ausser Hecken, Feld- und Ufergehölze)</v>
      </c>
      <c r="B36" s="274" t="s">
        <v>272</v>
      </c>
      <c r="C36" s="201" t="s">
        <v>60</v>
      </c>
      <c r="D36" s="201" t="s">
        <v>949</v>
      </c>
    </row>
    <row r="37" spans="1:4" ht="39.6" x14ac:dyDescent="0.25">
      <c r="A37" s="201" t="str">
        <f t="shared" si="0"/>
        <v>*Beitragsberechtigte Fläche: LN, Landw. Pflegeflächen (LP) und Sömmerungsflächen</v>
      </c>
      <c r="B37" s="274" t="s">
        <v>209</v>
      </c>
      <c r="C37" s="201" t="s">
        <v>65</v>
      </c>
      <c r="D37" s="201" t="s">
        <v>950</v>
      </c>
    </row>
    <row r="38" spans="1:4" ht="52.8" x14ac:dyDescent="0.25">
      <c r="A38" s="201" t="str">
        <f t="shared" si="0"/>
        <v>*inkl. Anbaubeiträge nach ABBV, Beiträge nach ÖQV, Sömmerungsbeiträge, Beiträge nach 77a/b LwG (Ressourcenprogramme), Beiträge nach Art. 62a GSchG</v>
      </c>
      <c r="B38" s="201" t="s">
        <v>648</v>
      </c>
      <c r="C38" s="201" t="s">
        <v>647</v>
      </c>
      <c r="D38" s="201" t="s">
        <v>902</v>
      </c>
    </row>
    <row r="39" spans="1:4" ht="66" x14ac:dyDescent="0.25">
      <c r="A39" s="201" t="str">
        <f t="shared" si="0"/>
        <v>Talgebiet: Mind. 75% Wiesen- und Weidefutter in TS; mind. 90% Grundfutter in TS
Berggebiet: Mind. 85% Wiesen- und Weidefutter in TS</v>
      </c>
      <c r="B39" s="201" t="s">
        <v>96</v>
      </c>
      <c r="C39" s="201" t="s">
        <v>97</v>
      </c>
      <c r="D39" s="276" t="s">
        <v>98</v>
      </c>
    </row>
    <row r="40" spans="1:4" x14ac:dyDescent="0.25">
      <c r="A40" s="201" t="str">
        <f t="shared" si="0"/>
        <v>= massgebendes Vermögen</v>
      </c>
      <c r="B40" s="274" t="s">
        <v>872</v>
      </c>
      <c r="C40" s="201" t="s">
        <v>56</v>
      </c>
      <c r="D40" s="201" t="s">
        <v>296</v>
      </c>
    </row>
    <row r="41" spans="1:4" x14ac:dyDescent="0.25">
      <c r="A41" s="201" t="str">
        <f t="shared" si="0"/>
        <v>= massgebendes Einkommen</v>
      </c>
      <c r="B41" s="274" t="s">
        <v>873</v>
      </c>
      <c r="C41" s="201" t="s">
        <v>50</v>
      </c>
      <c r="D41" s="274" t="s">
        <v>297</v>
      </c>
    </row>
    <row r="42" spans="1:4" x14ac:dyDescent="0.25">
      <c r="A42" s="201" t="str">
        <f t="shared" si="0"/>
        <v>&gt; 30 % Neigung in Terassenlagen</v>
      </c>
      <c r="B42" s="201" t="s">
        <v>227</v>
      </c>
      <c r="C42" s="201" t="s">
        <v>228</v>
      </c>
      <c r="D42" s="201" t="s">
        <v>1440</v>
      </c>
    </row>
    <row r="43" spans="1:4" x14ac:dyDescent="0.25">
      <c r="A43" s="201" t="str">
        <f t="shared" si="0"/>
        <v>&gt; 35 - 50 % Neigung</v>
      </c>
      <c r="B43" s="201" t="s">
        <v>764</v>
      </c>
      <c r="C43" s="201" t="s">
        <v>803</v>
      </c>
      <c r="D43" s="201" t="s">
        <v>1441</v>
      </c>
    </row>
    <row r="44" spans="1:4" x14ac:dyDescent="0.25">
      <c r="A44" s="201" t="str">
        <f t="shared" si="0"/>
        <v>&gt; 50 % Neigung*</v>
      </c>
      <c r="B44" s="201" t="s">
        <v>807</v>
      </c>
      <c r="C44" s="201" t="s">
        <v>808</v>
      </c>
      <c r="D44" s="201" t="s">
        <v>1442</v>
      </c>
    </row>
    <row r="45" spans="1:4" ht="26.4" x14ac:dyDescent="0.25">
      <c r="A45" s="201" t="str">
        <f t="shared" si="0"/>
        <v>2014 - 2016: 700
ab 2017: 1'000</v>
      </c>
      <c r="B45" s="201" t="s">
        <v>804</v>
      </c>
      <c r="C45" s="201" t="s">
        <v>445</v>
      </c>
      <c r="D45" s="201" t="s">
        <v>1443</v>
      </c>
    </row>
    <row r="46" spans="1:4" ht="26.4" x14ac:dyDescent="0.25">
      <c r="A46" s="201" t="str">
        <f t="shared" si="0"/>
        <v>Achtung: Fläche &gt; 35 % Neigung ist grösser als die zu Beiträgen berechtigenden Fläche des Betriebes</v>
      </c>
      <c r="B46" s="201" t="s">
        <v>645</v>
      </c>
      <c r="C46" s="201" t="s">
        <v>500</v>
      </c>
      <c r="D46" s="201" t="s">
        <v>508</v>
      </c>
    </row>
    <row r="47" spans="1:4" ht="26.4" x14ac:dyDescent="0.25">
      <c r="A47" s="201" t="str">
        <f t="shared" si="0"/>
        <v>***NST = Normalstoss = 1 RGVE 100 Sömmerungstage</v>
      </c>
      <c r="B47" s="201" t="s">
        <v>347</v>
      </c>
      <c r="C47" s="201" t="s">
        <v>348</v>
      </c>
      <c r="D47" s="201" t="s">
        <v>349</v>
      </c>
    </row>
    <row r="48" spans="1:4" x14ac:dyDescent="0.25">
      <c r="A48" s="201" t="str">
        <f t="shared" si="0"/>
        <v>18 - 35 % Neigung</v>
      </c>
      <c r="B48" s="201" t="s">
        <v>174</v>
      </c>
      <c r="C48" s="201" t="s">
        <v>143</v>
      </c>
      <c r="D48" s="201" t="s">
        <v>1409</v>
      </c>
    </row>
    <row r="49" spans="1:5" ht="11.25" customHeight="1" x14ac:dyDescent="0.25">
      <c r="A49" s="201" t="str">
        <f t="shared" si="0"/>
        <v>30 - 50 % Neigung</v>
      </c>
      <c r="B49" s="201" t="s">
        <v>175</v>
      </c>
      <c r="C49" s="201" t="s">
        <v>145</v>
      </c>
      <c r="D49" s="201" t="s">
        <v>1410</v>
      </c>
    </row>
    <row r="50" spans="1:5" ht="26.4" x14ac:dyDescent="0.25">
      <c r="A50" s="201" t="str">
        <f>IF($A$2=1,B50,IF($A$2=2,C50,IF($A$2=3,D50,"")))</f>
        <v>Beiträge 2014, inklusive einmalige, in % der heutigen Beiträge</v>
      </c>
      <c r="B50" s="201" t="s">
        <v>825</v>
      </c>
      <c r="C50" s="201" t="s">
        <v>475</v>
      </c>
      <c r="D50" s="201" t="s">
        <v>765</v>
      </c>
      <c r="E50" s="270" t="s">
        <v>824</v>
      </c>
    </row>
    <row r="51" spans="1:5" ht="39.6" x14ac:dyDescent="0.25">
      <c r="A51" s="201" t="str">
        <f>IF($A$2=1,B51,IF($A$2=2,C51,IF($A$2=3,D51,"")))</f>
        <v>Achtung: Davon einmalig für Maschinenanschaffungen bei REB (vor Kürzung)</v>
      </c>
      <c r="B51" s="201" t="s">
        <v>1514</v>
      </c>
      <c r="C51" s="201" t="s">
        <v>1513</v>
      </c>
      <c r="D51" s="201" t="s">
        <v>1555</v>
      </c>
    </row>
    <row r="52" spans="1:5" x14ac:dyDescent="0.25">
      <c r="A52" s="201" t="str">
        <f t="shared" si="0"/>
        <v>andere RGVE</v>
      </c>
      <c r="B52" s="201" t="s">
        <v>198</v>
      </c>
      <c r="C52" s="201" t="s">
        <v>197</v>
      </c>
      <c r="D52" s="201" t="s">
        <v>1444</v>
      </c>
    </row>
    <row r="53" spans="1:5" x14ac:dyDescent="0.25">
      <c r="A53" s="201" t="str">
        <f t="shared" si="0"/>
        <v>Jahr:</v>
      </c>
      <c r="B53" s="201" t="s">
        <v>110</v>
      </c>
      <c r="C53" s="201" t="s">
        <v>149</v>
      </c>
      <c r="D53" s="201" t="s">
        <v>298</v>
      </c>
    </row>
    <row r="54" spans="1:5" x14ac:dyDescent="0.25">
      <c r="A54" s="201" t="str">
        <f t="shared" si="0"/>
        <v>Bäume</v>
      </c>
      <c r="B54" s="201" t="s">
        <v>187</v>
      </c>
      <c r="C54" s="201" t="s">
        <v>191</v>
      </c>
      <c r="D54" s="201" t="s">
        <v>299</v>
      </c>
    </row>
    <row r="55" spans="1:5" ht="26.4" x14ac:dyDescent="0.25">
      <c r="A55" s="201" t="str">
        <f t="shared" si="0"/>
        <v>Hochstamm-Feldobstbäume (inkl. Nussbäume, Kastanien) (921,922,923)</v>
      </c>
      <c r="B55" s="201" t="s">
        <v>1148</v>
      </c>
      <c r="C55" s="201" t="s">
        <v>1150</v>
      </c>
      <c r="D55" s="201" t="s">
        <v>1149</v>
      </c>
    </row>
    <row r="56" spans="1:5" ht="39.6" x14ac:dyDescent="0.25">
      <c r="A56" s="201" t="str">
        <f t="shared" ref="A56:A101" si="1">IF($A$2=1,B56,IF($A$2=2,C56,IF($A$2=3,D56,"")))</f>
        <v>Hochstamm-Feldobstbäume (ohne Nussbäume) (921,923)</v>
      </c>
      <c r="B56" s="201" t="s">
        <v>1439</v>
      </c>
      <c r="C56" s="201" t="s">
        <v>1133</v>
      </c>
      <c r="D56" s="201" t="s">
        <v>1445</v>
      </c>
      <c r="E56" s="201" t="s">
        <v>1474</v>
      </c>
    </row>
    <row r="57" spans="1:5" x14ac:dyDescent="0.25">
      <c r="A57" s="201" t="str">
        <f>IF($A$2=1,B57,IF($A$2=2,C57,IF($A$2=3,D57,"")))</f>
        <v>Nussbäume (922)</v>
      </c>
      <c r="B57" s="201" t="s">
        <v>1129</v>
      </c>
      <c r="C57" s="201" t="s">
        <v>1128</v>
      </c>
      <c r="D57" s="201" t="s">
        <v>1446</v>
      </c>
    </row>
    <row r="58" spans="1:5" ht="26.4" x14ac:dyDescent="0.25">
      <c r="A58" s="201" t="str">
        <f>IF($A$2=1,B58,IF($A$2=2,C58,IF($A$2=3,D58,"")))</f>
        <v>* Für Nussbäume, die 2013 in einer Verpflichtungsdauer (6 Jahre) sind,</v>
      </c>
      <c r="B58" s="201" t="s">
        <v>92</v>
      </c>
      <c r="C58" s="201" t="s">
        <v>91</v>
      </c>
      <c r="D58" s="201" t="s">
        <v>766</v>
      </c>
    </row>
    <row r="59" spans="1:5" ht="26.4" x14ac:dyDescent="0.25">
      <c r="A59" s="201" t="str">
        <f>IF($A$2=1,B59,IF($A$2=2,C59,IF($A$2=3,D59,"")))</f>
        <v xml:space="preserve">    werden bis Ende dieser Dauer Fr. 30.- bezahlt</v>
      </c>
      <c r="B59" s="201" t="s">
        <v>319</v>
      </c>
      <c r="C59" s="201" t="s">
        <v>476</v>
      </c>
      <c r="D59" s="201" t="s">
        <v>1447</v>
      </c>
    </row>
    <row r="60" spans="1:5" ht="39.6" x14ac:dyDescent="0.25">
      <c r="A60" s="201" t="str">
        <f t="shared" si="1"/>
        <v>Hochstamm-Feldobstbäume (inkl. Nussbäume), standortgerechte Einzelbäume und Alleen (921, 922, 923, 924)</v>
      </c>
      <c r="B60" s="201" t="s">
        <v>1135</v>
      </c>
      <c r="C60" s="201" t="s">
        <v>1134</v>
      </c>
      <c r="D60" s="201" t="s">
        <v>1448</v>
      </c>
    </row>
    <row r="61" spans="1:5" ht="26.4" x14ac:dyDescent="0.25">
      <c r="A61" s="201" t="str">
        <f t="shared" si="1"/>
        <v>Einheimische standortgerechte Einzelbäume und Alleen</v>
      </c>
      <c r="B61" s="201" t="s">
        <v>861</v>
      </c>
      <c r="C61" s="201" t="s">
        <v>121</v>
      </c>
      <c r="D61" s="201" t="s">
        <v>300</v>
      </c>
    </row>
    <row r="62" spans="1:5" x14ac:dyDescent="0.25">
      <c r="A62" s="201" t="str">
        <f t="shared" si="1"/>
        <v>Andere Nutztiere</v>
      </c>
      <c r="B62" s="201" t="s">
        <v>335</v>
      </c>
      <c r="C62" s="201" t="s">
        <v>336</v>
      </c>
      <c r="D62" s="201" t="s">
        <v>337</v>
      </c>
    </row>
    <row r="63" spans="1:5" x14ac:dyDescent="0.25">
      <c r="A63" s="201" t="str">
        <f t="shared" si="1"/>
        <v>andere ÖA Auf der LN</v>
      </c>
      <c r="B63" s="201" t="s">
        <v>961</v>
      </c>
      <c r="C63" s="201" t="s">
        <v>118</v>
      </c>
      <c r="D63" s="201" t="s">
        <v>301</v>
      </c>
    </row>
    <row r="64" spans="1:5" x14ac:dyDescent="0.25">
      <c r="A64" s="201" t="str">
        <f>IF($A$2=1,B64,IF($A$2=2,C64,IF($A$2=3,D64,"")))</f>
        <v>übrige landwirtschaftliche Nutzfläche</v>
      </c>
      <c r="B64" s="201" t="s">
        <v>238</v>
      </c>
      <c r="C64" s="201" t="s">
        <v>239</v>
      </c>
      <c r="D64" s="201" t="s">
        <v>1449</v>
      </c>
    </row>
    <row r="65" spans="1:5" x14ac:dyDescent="0.25">
      <c r="A65" s="201" t="str">
        <f t="shared" si="1"/>
        <v>übrige offene Ackerfläche</v>
      </c>
      <c r="B65" s="201" t="s">
        <v>237</v>
      </c>
      <c r="C65" s="201" t="s">
        <v>140</v>
      </c>
      <c r="D65" s="201" t="s">
        <v>302</v>
      </c>
    </row>
    <row r="66" spans="1:5" x14ac:dyDescent="0.25">
      <c r="A66" s="201" t="str">
        <f t="shared" si="1"/>
        <v>Pufferstreifen</v>
      </c>
      <c r="B66" s="201" t="s">
        <v>408</v>
      </c>
      <c r="C66" s="201" t="s">
        <v>303</v>
      </c>
      <c r="D66" s="201" t="s">
        <v>509</v>
      </c>
    </row>
    <row r="67" spans="1:5" x14ac:dyDescent="0.25">
      <c r="A67" s="201" t="str">
        <f t="shared" si="1"/>
        <v>einzelbetrieblicher Basiswert*</v>
      </c>
      <c r="B67" s="201" t="s">
        <v>1023</v>
      </c>
      <c r="C67" s="201" t="s">
        <v>1021</v>
      </c>
      <c r="D67" s="201" t="s">
        <v>1022</v>
      </c>
    </row>
    <row r="68" spans="1:5" ht="39.6" x14ac:dyDescent="0.25">
      <c r="A68" s="201" t="str">
        <f t="shared" si="1"/>
        <v>* Mitgeteilter Betrag in Ihrer Hauptabrechnung der Direktzahlungen (Dezember 2014) von Ihrem Kanton</v>
      </c>
      <c r="B68" s="201" t="s">
        <v>1024</v>
      </c>
      <c r="C68" s="201" t="s">
        <v>1020</v>
      </c>
      <c r="D68" s="201" t="s">
        <v>1153</v>
      </c>
    </row>
    <row r="69" spans="1:5" ht="26.4" x14ac:dyDescent="0.25">
      <c r="A69" s="201" t="str">
        <f t="shared" si="1"/>
        <v>Raufutterverzehrer (Total inkl. gesömmerte Tiere)</v>
      </c>
      <c r="B69" s="201" t="s">
        <v>595</v>
      </c>
      <c r="C69" s="201" t="s">
        <v>596</v>
      </c>
      <c r="D69" s="201" t="s">
        <v>597</v>
      </c>
    </row>
    <row r="70" spans="1:5" ht="52.8" x14ac:dyDescent="0.25">
      <c r="A70" s="201" t="str">
        <f t="shared" si="1"/>
        <v>Tiere der Rindergattung und Wasserbüffel &gt;160 Tage, weibliche und kastrierte männliche Tiere der Pferdegattung und über 900 Tage, Ziegen über 1 jährig</v>
      </c>
      <c r="B70" s="201" t="s">
        <v>1336</v>
      </c>
      <c r="C70" s="201" t="s">
        <v>1337</v>
      </c>
      <c r="D70" s="201" t="s">
        <v>1338</v>
      </c>
      <c r="E70" s="271"/>
    </row>
    <row r="71" spans="1:5" x14ac:dyDescent="0.25">
      <c r="A71" s="201" t="str">
        <f t="shared" si="1"/>
        <v>*GVE-Faktor für "andere Kühe" neu 1.0</v>
      </c>
      <c r="B71" s="201" t="s">
        <v>331</v>
      </c>
      <c r="C71" s="201" t="s">
        <v>477</v>
      </c>
      <c r="D71" s="201" t="s">
        <v>767</v>
      </c>
    </row>
    <row r="72" spans="1:5" ht="26.4" x14ac:dyDescent="0.25">
      <c r="A72" s="201" t="str">
        <f t="shared" si="1"/>
        <v>Tiere der Pferdegattung, Ziegen und Schafe über 1 jährig</v>
      </c>
      <c r="B72" s="201" t="s">
        <v>1294</v>
      </c>
      <c r="C72" s="201" t="s">
        <v>1295</v>
      </c>
      <c r="D72" s="201" t="s">
        <v>1296</v>
      </c>
    </row>
    <row r="73" spans="1:5" x14ac:dyDescent="0.25">
      <c r="A73" s="201" t="str">
        <f t="shared" si="1"/>
        <v>Berechnung der Direktzahlungen ab 2026</v>
      </c>
      <c r="B73" s="438" t="s">
        <v>1595</v>
      </c>
      <c r="C73" s="438" t="s">
        <v>1596</v>
      </c>
      <c r="D73" s="438" t="s">
        <v>1597</v>
      </c>
    </row>
    <row r="74" spans="1:5" ht="26.4" x14ac:dyDescent="0.25">
      <c r="A74" s="201" t="str">
        <f t="shared" si="1"/>
        <v>Berechnung der einkommens- und vermögensbedingten Reduktion der ÜGB</v>
      </c>
      <c r="B74" s="201" t="s">
        <v>838</v>
      </c>
      <c r="C74" s="201" t="s">
        <v>446</v>
      </c>
      <c r="D74" s="201" t="s">
        <v>510</v>
      </c>
    </row>
    <row r="75" spans="1:5" ht="26.4" x14ac:dyDescent="0.25">
      <c r="A75" s="201" t="str">
        <f t="shared" si="1"/>
        <v>Berechnung der Standardarbeitskräfte (SAK)</v>
      </c>
      <c r="B75" s="201" t="s">
        <v>963</v>
      </c>
      <c r="C75" s="201" t="s">
        <v>37</v>
      </c>
      <c r="D75" s="201" t="s">
        <v>403</v>
      </c>
    </row>
    <row r="76" spans="1:5" x14ac:dyDescent="0.25">
      <c r="A76" s="201" t="str">
        <f t="shared" si="1"/>
        <v>Berechnung Total der Beiträge</v>
      </c>
      <c r="B76" s="201" t="s">
        <v>964</v>
      </c>
      <c r="C76" s="201" t="s">
        <v>165</v>
      </c>
      <c r="D76" s="201" t="s">
        <v>404</v>
      </c>
    </row>
    <row r="77" spans="1:5" x14ac:dyDescent="0.25">
      <c r="A77" s="201" t="str">
        <f t="shared" si="1"/>
        <v>Futtergetreide</v>
      </c>
      <c r="B77" s="201" t="s">
        <v>965</v>
      </c>
      <c r="C77" s="201" t="s">
        <v>141</v>
      </c>
      <c r="D77" s="201" t="s">
        <v>405</v>
      </c>
    </row>
    <row r="78" spans="1:5" x14ac:dyDescent="0.25">
      <c r="A78" s="201" t="str">
        <f t="shared" si="1"/>
        <v>Getreide (ohne Körnermais)</v>
      </c>
      <c r="B78" s="201" t="s">
        <v>240</v>
      </c>
      <c r="C78" s="201" t="s">
        <v>1178</v>
      </c>
      <c r="D78" s="201" t="s">
        <v>611</v>
      </c>
    </row>
    <row r="79" spans="1:5" ht="26.4" x14ac:dyDescent="0.25">
      <c r="A79" s="201" t="str">
        <f t="shared" si="1"/>
        <v>Mindesttierbesatz/ha auf Dauergrünfläche ausser BFF</v>
      </c>
      <c r="B79" s="201" t="s">
        <v>811</v>
      </c>
      <c r="C79" s="201" t="s">
        <v>858</v>
      </c>
      <c r="D79" s="201" t="s">
        <v>1450</v>
      </c>
      <c r="E79" s="201" t="s">
        <v>1370</v>
      </c>
    </row>
    <row r="80" spans="1:5" ht="26.4" x14ac:dyDescent="0.25">
      <c r="A80" s="201" t="str">
        <f t="shared" si="1"/>
        <v>Mindesttierbesatz/ha auf Kunstwiese und Dauergrünfläche ausser BFF</v>
      </c>
      <c r="B80" s="201" t="s">
        <v>22</v>
      </c>
      <c r="C80" s="201" t="s">
        <v>473</v>
      </c>
      <c r="D80" s="201" t="s">
        <v>511</v>
      </c>
    </row>
    <row r="81" spans="1:5" x14ac:dyDescent="0.25">
      <c r="A81" s="201" t="str">
        <f t="shared" si="1"/>
        <v>Mindesttierbesatz erreicht:</v>
      </c>
      <c r="B81" s="201" t="s">
        <v>859</v>
      </c>
      <c r="C81" s="201" t="s">
        <v>218</v>
      </c>
      <c r="D81" s="201" t="s">
        <v>904</v>
      </c>
    </row>
    <row r="82" spans="1:5" x14ac:dyDescent="0.25">
      <c r="A82" s="201" t="str">
        <f t="shared" si="1"/>
        <v>Normalbesatz</v>
      </c>
      <c r="B82" s="201" t="s">
        <v>966</v>
      </c>
      <c r="C82" s="201" t="s">
        <v>1217</v>
      </c>
      <c r="D82" s="201" t="s">
        <v>1218</v>
      </c>
    </row>
    <row r="83" spans="1:5" x14ac:dyDescent="0.25">
      <c r="A83" s="201" t="str">
        <f t="shared" si="1"/>
        <v>Raps</v>
      </c>
      <c r="B83" s="201" t="s">
        <v>115</v>
      </c>
      <c r="C83" s="201" t="s">
        <v>389</v>
      </c>
      <c r="D83" s="201" t="s">
        <v>389</v>
      </c>
    </row>
    <row r="84" spans="1:5" x14ac:dyDescent="0.25">
      <c r="A84" s="201" t="str">
        <f t="shared" si="1"/>
        <v>Sonnenblumen, Eiweisserbsen, Ackerbohnen</v>
      </c>
      <c r="B84" s="201" t="s">
        <v>387</v>
      </c>
      <c r="C84" s="201" t="s">
        <v>388</v>
      </c>
      <c r="D84" s="201" t="s">
        <v>512</v>
      </c>
    </row>
    <row r="85" spans="1:5" ht="26.4" x14ac:dyDescent="0.25">
      <c r="A85" s="201" t="str">
        <f t="shared" si="1"/>
        <v>Raps, Sonnenblumen, Ölkürbisse, Öllein, Mohn und Saflor</v>
      </c>
      <c r="B85" s="201" t="s">
        <v>350</v>
      </c>
      <c r="C85" s="201" t="s">
        <v>474</v>
      </c>
      <c r="D85" s="201" t="s">
        <v>513</v>
      </c>
    </row>
    <row r="86" spans="1:5" x14ac:dyDescent="0.25">
      <c r="A86" s="201" t="str">
        <f t="shared" si="1"/>
        <v>Saatgut von Kartoffeln und Mais</v>
      </c>
      <c r="B86" s="201" t="s">
        <v>1172</v>
      </c>
      <c r="C86" s="201" t="s">
        <v>1173</v>
      </c>
      <c r="D86" s="201" t="s">
        <v>1174</v>
      </c>
    </row>
    <row r="87" spans="1:5" ht="26.4" x14ac:dyDescent="0.25">
      <c r="A87" s="201" t="str">
        <f t="shared" si="1"/>
        <v>Saatgut von Futtergräsern und Futterleguminosen</v>
      </c>
      <c r="B87" s="201" t="s">
        <v>1175</v>
      </c>
      <c r="C87" s="201" t="s">
        <v>1176</v>
      </c>
      <c r="D87" s="201" t="s">
        <v>1451</v>
      </c>
    </row>
    <row r="88" spans="1:5" x14ac:dyDescent="0.25">
      <c r="A88" s="201" t="str">
        <f t="shared" si="1"/>
        <v>Soja</v>
      </c>
      <c r="B88" s="201" t="s">
        <v>351</v>
      </c>
      <c r="C88" s="201" t="s">
        <v>351</v>
      </c>
      <c r="D88" s="201" t="s">
        <v>514</v>
      </c>
    </row>
    <row r="89" spans="1:5" ht="26.4" x14ac:dyDescent="0.25">
      <c r="A89" s="201" t="str">
        <f t="shared" si="1"/>
        <v>Bohnen, Erbsen, Lupinen, Wicken, Kichererbsen und Linsen</v>
      </c>
      <c r="B89" s="201" t="s">
        <v>1485</v>
      </c>
      <c r="C89" s="201" t="s">
        <v>1483</v>
      </c>
      <c r="D89" s="201" t="s">
        <v>1484</v>
      </c>
    </row>
    <row r="90" spans="1:5" ht="26.4" x14ac:dyDescent="0.25">
      <c r="A90" s="201" t="str">
        <f t="shared" si="1"/>
        <v>Zuckerrüben zur Zuckerproduktion</v>
      </c>
      <c r="B90" s="201" t="s">
        <v>962</v>
      </c>
      <c r="C90" s="201" t="s">
        <v>495</v>
      </c>
      <c r="D90" s="201" t="s">
        <v>515</v>
      </c>
    </row>
    <row r="91" spans="1:5" ht="26.4" x14ac:dyDescent="0.25">
      <c r="A91" s="201" t="str">
        <f t="shared" si="1"/>
        <v>Beitrag für die offene Ackerfläche und Dauerkulturen</v>
      </c>
      <c r="B91" s="201" t="s">
        <v>816</v>
      </c>
      <c r="C91" s="201" t="s">
        <v>447</v>
      </c>
      <c r="D91" s="201" t="s">
        <v>516</v>
      </c>
    </row>
    <row r="92" spans="1:5" ht="26.4" x14ac:dyDescent="0.25">
      <c r="A92" s="201" t="str">
        <f t="shared" si="1"/>
        <v>Versorgungssicherheitsbeiträge (VSB, Art. 50 bis 54 und Anhang 7 DZV)</v>
      </c>
      <c r="B92" s="201" t="s">
        <v>309</v>
      </c>
      <c r="C92" s="201" t="s">
        <v>310</v>
      </c>
      <c r="D92" s="201" t="s">
        <v>311</v>
      </c>
    </row>
    <row r="93" spans="1:5" ht="26.4" x14ac:dyDescent="0.25">
      <c r="A93" s="201" t="str">
        <f t="shared" si="1"/>
        <v>Produktionssystembeiträge (PSB, Art. 65 bis 76 und Anhang 7 DZV)</v>
      </c>
      <c r="B93" s="201" t="s">
        <v>93</v>
      </c>
      <c r="C93" s="201" t="s">
        <v>94</v>
      </c>
      <c r="D93" s="201" t="s">
        <v>95</v>
      </c>
    </row>
    <row r="94" spans="1:5" x14ac:dyDescent="0.25">
      <c r="A94" s="201" t="str">
        <f t="shared" si="1"/>
        <v>Basisbeitrag</v>
      </c>
      <c r="B94" s="201" t="s">
        <v>967</v>
      </c>
      <c r="C94" s="201" t="s">
        <v>58</v>
      </c>
      <c r="D94" s="201" t="s">
        <v>406</v>
      </c>
    </row>
    <row r="95" spans="1:5" ht="26.4" x14ac:dyDescent="0.25">
      <c r="A95" s="201" t="str">
        <f t="shared" si="1"/>
        <v>Beiträge für einzelne Kulturen (nach Einzelkulturbeitragsverordnung)</v>
      </c>
      <c r="B95" s="201" t="s">
        <v>1181</v>
      </c>
      <c r="C95" s="201" t="s">
        <v>1182</v>
      </c>
      <c r="D95" s="201" t="s">
        <v>1183</v>
      </c>
      <c r="E95" s="270" t="s">
        <v>313</v>
      </c>
    </row>
    <row r="96" spans="1:5" x14ac:dyDescent="0.25">
      <c r="A96" s="201" t="str">
        <f>IF($A$2=1,B96,IF($A$2=2,C96,IF($A$2=3,D96,"")))</f>
        <v>Total Beiträge für einzelne Kulturen</v>
      </c>
      <c r="B96" s="201" t="s">
        <v>353</v>
      </c>
      <c r="C96" s="201" t="s">
        <v>496</v>
      </c>
      <c r="D96" s="201" t="s">
        <v>517</v>
      </c>
    </row>
    <row r="97" spans="1:5" ht="26.4" x14ac:dyDescent="0.25">
      <c r="A97" s="201" t="str">
        <f t="shared" si="1"/>
        <v>Produktionserschwernisbeitrag</v>
      </c>
      <c r="B97" s="201" t="s">
        <v>815</v>
      </c>
      <c r="C97" s="201" t="s">
        <v>448</v>
      </c>
      <c r="D97" s="201" t="s">
        <v>518</v>
      </c>
    </row>
    <row r="98" spans="1:5" ht="26.4" x14ac:dyDescent="0.25">
      <c r="A98" s="201" t="str">
        <f t="shared" si="1"/>
        <v>Biodiversitätsbeiträge (BDB, Art. 55 bis 60 und Anhang 7 DZV)</v>
      </c>
      <c r="B98" s="201" t="s">
        <v>314</v>
      </c>
      <c r="C98" s="201" t="s">
        <v>315</v>
      </c>
      <c r="D98" s="201" t="s">
        <v>316</v>
      </c>
    </row>
    <row r="99" spans="1:5" x14ac:dyDescent="0.25">
      <c r="A99" s="201" t="str">
        <f t="shared" si="1"/>
        <v>Beiträge der Qualitätsstufe I</v>
      </c>
      <c r="B99" s="201" t="s">
        <v>828</v>
      </c>
      <c r="C99" s="201" t="s">
        <v>449</v>
      </c>
      <c r="D99" s="201" t="s">
        <v>519</v>
      </c>
    </row>
    <row r="100" spans="1:5" ht="26.4" x14ac:dyDescent="0.25">
      <c r="A100" s="201" t="str">
        <f t="shared" si="1"/>
        <v>Graslandbasierte Milch- und Fleischproduktion</v>
      </c>
      <c r="B100" s="201" t="s">
        <v>644</v>
      </c>
      <c r="C100" s="201" t="s">
        <v>643</v>
      </c>
      <c r="D100" s="201" t="s">
        <v>520</v>
      </c>
    </row>
    <row r="101" spans="1:5" x14ac:dyDescent="0.25">
      <c r="A101" s="201" t="str">
        <f t="shared" si="1"/>
        <v>Beiträge für Qualitätsstufe II</v>
      </c>
      <c r="B101" s="201" t="s">
        <v>833</v>
      </c>
      <c r="C101" s="201" t="s">
        <v>450</v>
      </c>
      <c r="D101" s="201" t="s">
        <v>521</v>
      </c>
    </row>
    <row r="102" spans="1:5" x14ac:dyDescent="0.25">
      <c r="A102" s="201" t="str">
        <f t="shared" ref="A102:A184" si="2">IF($A$2=1,B102,IF($A$2=2,C102,IF($A$2=3,D102,"")))</f>
        <v>Beiträge für Qualitätsstufe III**</v>
      </c>
      <c r="B102" s="201" t="s">
        <v>1025</v>
      </c>
      <c r="C102" s="201" t="s">
        <v>1026</v>
      </c>
      <c r="D102" s="201" t="s">
        <v>1027</v>
      </c>
    </row>
    <row r="103" spans="1:5" ht="52.8" x14ac:dyDescent="0.25">
      <c r="A103" s="201" t="str">
        <f>IF($A$2=1,B103,IF($A$2=2,C103,IF($A$2=3,D103,"")))</f>
        <v>** Die Beiträge für die Qualitätsstufe III treten 2016 aufgrund der administrativen Vereinfachung nicht in Kraft.</v>
      </c>
      <c r="B103" s="201" t="s">
        <v>1057</v>
      </c>
      <c r="C103" s="201" t="s">
        <v>1058</v>
      </c>
      <c r="D103" s="201" t="s">
        <v>1452</v>
      </c>
      <c r="E103" s="201" t="s">
        <v>1475</v>
      </c>
    </row>
    <row r="104" spans="1:5" ht="26.4" x14ac:dyDescent="0.25">
      <c r="A104" s="201" t="str">
        <f t="shared" si="2"/>
        <v>Landschaftsqualitätsbeitrag (LQB, Art. 63 und 64 und Anhang 7 DZV)</v>
      </c>
      <c r="B104" s="201" t="s">
        <v>322</v>
      </c>
      <c r="C104" s="201" t="s">
        <v>323</v>
      </c>
      <c r="D104" s="201" t="s">
        <v>324</v>
      </c>
    </row>
    <row r="105" spans="1:5" ht="26.4" x14ac:dyDescent="0.25">
      <c r="A105" s="201" t="str">
        <f t="shared" si="2"/>
        <v>Versorgungssicherheitsbeiträge**</v>
      </c>
      <c r="B105" s="201" t="s">
        <v>361</v>
      </c>
      <c r="C105" s="201" t="s">
        <v>649</v>
      </c>
      <c r="D105" s="201" t="s">
        <v>522</v>
      </c>
    </row>
    <row r="106" spans="1:5" x14ac:dyDescent="0.25">
      <c r="A106" s="201" t="str">
        <f t="shared" si="2"/>
        <v>Übergangsbeitrag (ÜGB, Art. 84 bis 96 DZV)</v>
      </c>
      <c r="B106" s="201" t="s">
        <v>332</v>
      </c>
      <c r="C106" s="201" t="s">
        <v>333</v>
      </c>
      <c r="D106" s="201" t="s">
        <v>334</v>
      </c>
    </row>
    <row r="107" spans="1:5" x14ac:dyDescent="0.25">
      <c r="A107" s="201" t="str">
        <f t="shared" si="2"/>
        <v>Berechnung des Übergangsbeitrags</v>
      </c>
      <c r="B107" s="201" t="s">
        <v>851</v>
      </c>
      <c r="C107" s="201" t="s">
        <v>839</v>
      </c>
      <c r="D107" s="201" t="s">
        <v>523</v>
      </c>
    </row>
    <row r="108" spans="1:5" x14ac:dyDescent="0.25">
      <c r="A108" s="201" t="str">
        <f t="shared" si="2"/>
        <v>Übergangsbeitrag ausbezahlt</v>
      </c>
      <c r="B108" s="201" t="s">
        <v>852</v>
      </c>
      <c r="C108" s="201" t="s">
        <v>840</v>
      </c>
      <c r="D108" s="201" t="s">
        <v>524</v>
      </c>
    </row>
    <row r="109" spans="1:5" x14ac:dyDescent="0.25">
      <c r="A109" s="201" t="str">
        <f t="shared" si="2"/>
        <v>Ressourceneffizienzbeiträge</v>
      </c>
      <c r="B109" s="201" t="s">
        <v>433</v>
      </c>
      <c r="C109" s="201" t="s">
        <v>304</v>
      </c>
      <c r="D109" s="201" t="s">
        <v>525</v>
      </c>
    </row>
    <row r="110" spans="1:5" ht="26.4" x14ac:dyDescent="0.25">
      <c r="A110" s="201" t="str">
        <f t="shared" si="2"/>
        <v>Ressourceneffizienzbeiträge (nationale: REB, Art. 82 und Anhang 7 DZV)</v>
      </c>
      <c r="B110" s="201" t="s">
        <v>1339</v>
      </c>
      <c r="C110" s="201" t="s">
        <v>1340</v>
      </c>
      <c r="D110" s="201" t="s">
        <v>1341</v>
      </c>
    </row>
    <row r="111" spans="1:5" ht="26.4" x14ac:dyDescent="0.25">
      <c r="A111" s="201" t="str">
        <f>IF($A$2=1,B111,IF($A$2=2,C111,IF($A$2=3,D111,"")))</f>
        <v>Ressourceneffizienzbeiträge (nationale: Art. 77 bis 83 und Anhang 7 DZV)</v>
      </c>
      <c r="B111" s="201" t="s">
        <v>338</v>
      </c>
      <c r="C111" s="201" t="s">
        <v>339</v>
      </c>
      <c r="D111" s="201" t="s">
        <v>340</v>
      </c>
    </row>
    <row r="112" spans="1:5" ht="26.4" x14ac:dyDescent="0.25">
      <c r="A112" s="201" t="str">
        <f t="shared" si="2"/>
        <v>Ressourceneffizienzbeiträge (regionale, Art. 77 a/b LwG und Art. 62a GSchG)</v>
      </c>
      <c r="B112" s="201" t="s">
        <v>355</v>
      </c>
      <c r="C112" s="201" t="s">
        <v>646</v>
      </c>
      <c r="D112" s="201" t="s">
        <v>526</v>
      </c>
    </row>
    <row r="113" spans="1:5" x14ac:dyDescent="0.25">
      <c r="A113" s="201" t="str">
        <f t="shared" si="2"/>
        <v>heutige Beiträge*:</v>
      </c>
      <c r="B113" s="201" t="s">
        <v>275</v>
      </c>
      <c r="C113" s="201" t="s">
        <v>276</v>
      </c>
      <c r="D113" s="201" t="s">
        <v>527</v>
      </c>
    </row>
    <row r="114" spans="1:5" ht="26.4" x14ac:dyDescent="0.25">
      <c r="A114" s="201" t="str">
        <f t="shared" si="2"/>
        <v>Kulturlandschaftsbeiträge (KLB, Art. 42 bis 49 und Anhang 7 DZV)</v>
      </c>
      <c r="B114" s="201" t="s">
        <v>305</v>
      </c>
      <c r="C114" s="201" t="s">
        <v>306</v>
      </c>
      <c r="D114" s="201" t="s">
        <v>307</v>
      </c>
    </row>
    <row r="115" spans="1:5" x14ac:dyDescent="0.25">
      <c r="A115" s="201" t="str">
        <f t="shared" si="2"/>
        <v>Kulturlandschaftsbeiträge**</v>
      </c>
      <c r="B115" s="201" t="s">
        <v>360</v>
      </c>
      <c r="C115" s="201" t="s">
        <v>650</v>
      </c>
      <c r="D115" s="201" t="s">
        <v>528</v>
      </c>
    </row>
    <row r="116" spans="1:5" ht="66" x14ac:dyDescent="0.25">
      <c r="A116" s="201" t="str">
        <f>IF($A$2=1,B116,IF($A$2=2,C116,IF($A$2=3,D116,"")))</f>
        <v>(Kulturlandschaftsbeiträge: ohne Sömmerungsbeitrag; 
Versorgungssicherheitsbeiträge: ohne den Mindesttierbesatz zu berücksichtigen und ohne Beiträge für Einzelkulturen)</v>
      </c>
      <c r="B116" s="201" t="s">
        <v>652</v>
      </c>
      <c r="C116" s="201" t="s">
        <v>651</v>
      </c>
      <c r="D116" s="201" t="s">
        <v>529</v>
      </c>
    </row>
    <row r="117" spans="1:5" ht="26.4" x14ac:dyDescent="0.25">
      <c r="A117" s="201" t="str">
        <f t="shared" si="2"/>
        <v>Offenhaltungbeitrag*</v>
      </c>
      <c r="B117" s="201" t="s">
        <v>586</v>
      </c>
      <c r="C117" s="201" t="s">
        <v>587</v>
      </c>
      <c r="D117" s="201" t="s">
        <v>588</v>
      </c>
    </row>
    <row r="118" spans="1:5" ht="39.6" x14ac:dyDescent="0.25">
      <c r="A118" s="201" t="str">
        <f t="shared" si="2"/>
        <v xml:space="preserve"> *Beitragsberechtigte LN (vgl. Definition im Register Übergang), ohne Hecken, Feld- und Ufergehölze</v>
      </c>
      <c r="B118" s="201" t="s">
        <v>76</v>
      </c>
      <c r="C118" s="201" t="s">
        <v>606</v>
      </c>
      <c r="D118" s="201" t="s">
        <v>768</v>
      </c>
    </row>
    <row r="119" spans="1:5" x14ac:dyDescent="0.25">
      <c r="A119" s="201" t="str">
        <f t="shared" si="2"/>
        <v>Vernetzungsbeitrag</v>
      </c>
      <c r="B119" s="201" t="s">
        <v>233</v>
      </c>
      <c r="C119" s="201" t="s">
        <v>234</v>
      </c>
      <c r="D119" s="201" t="s">
        <v>530</v>
      </c>
    </row>
    <row r="120" spans="1:5" x14ac:dyDescent="0.25">
      <c r="A120" s="201" t="str">
        <f t="shared" si="2"/>
        <v>Verzicht auf Pflanzenschutzmittel</v>
      </c>
      <c r="B120" s="201" t="s">
        <v>1229</v>
      </c>
      <c r="C120" s="201" t="s">
        <v>1245</v>
      </c>
      <c r="D120" s="201" t="s">
        <v>1372</v>
      </c>
    </row>
    <row r="121" spans="1:5" ht="26.4" x14ac:dyDescent="0.25">
      <c r="A121" s="201" t="str">
        <f>IF($A$2=1,B121,IF($A$2=2,C121,IF($A$2=3,D121,"")))</f>
        <v>Verzicht auf Pflanzenschutzmittel im Ackerbau</v>
      </c>
      <c r="B121" s="201" t="s">
        <v>1253</v>
      </c>
      <c r="C121" s="201" t="s">
        <v>1308</v>
      </c>
      <c r="D121" s="201" t="s">
        <v>1371</v>
      </c>
    </row>
    <row r="122" spans="1:5" ht="92.4" x14ac:dyDescent="0.25">
      <c r="A122" s="201" t="str">
        <f>IF($A$2=1,B122,IF($A$2=2,C122,IF($A$2=3,D122,"")))</f>
        <v>a) - Kein Beitrag wird ausgerichtet für Mais; Getreide siliert; Spezialkulturen; Biodiversitätsförderflächen nach Art. 55 mit Ausnahme Getreide in weiter Reihe; Kulturen, für die nach Art. 18, Abs. 1-5 Insektizide und Fungizide nicht angewendet werden dürfen</v>
      </c>
      <c r="B122" s="201" t="s">
        <v>1267</v>
      </c>
      <c r="C122" s="201" t="s">
        <v>1268</v>
      </c>
      <c r="D122" s="201" t="s">
        <v>1411</v>
      </c>
    </row>
    <row r="123" spans="1:5" ht="39.6" x14ac:dyDescent="0.25">
      <c r="A123" s="201" t="str">
        <f t="shared" si="2"/>
        <v>Raps, Kartoffeln, Freiland-Konservengemüse und Zuckerrüben</v>
      </c>
      <c r="B123" s="201" t="s">
        <v>1252</v>
      </c>
      <c r="C123" s="201" t="s">
        <v>1251</v>
      </c>
      <c r="D123" s="201" t="s">
        <v>1373</v>
      </c>
    </row>
    <row r="124" spans="1:5" ht="39.6" x14ac:dyDescent="0.25">
      <c r="A124" s="201" t="str">
        <f t="shared" si="2"/>
        <v>Verzicht auf Insektizide und Akarizide im Gemüse- und Beerenanbau</v>
      </c>
      <c r="B124" s="201" t="s">
        <v>1248</v>
      </c>
      <c r="C124" s="201" t="s">
        <v>1247</v>
      </c>
      <c r="D124" s="201" t="s">
        <v>1374</v>
      </c>
    </row>
    <row r="125" spans="1:5" ht="26.4" x14ac:dyDescent="0.25">
      <c r="A125" s="201" t="str">
        <f t="shared" si="2"/>
        <v>einjährigen Freilandgemüse und einjährigen Beerenkulturen</v>
      </c>
      <c r="B125" s="201" t="s">
        <v>1321</v>
      </c>
      <c r="C125" s="201" t="s">
        <v>1322</v>
      </c>
      <c r="D125" s="201" t="s">
        <v>1375</v>
      </c>
    </row>
    <row r="126" spans="1:5" ht="39.6" x14ac:dyDescent="0.25">
      <c r="A126" s="201" t="str">
        <f t="shared" si="2"/>
        <v>Verzicht auf Insektizide, Akarizide und Fungizide nach der Blüte bei Dauerkulturen</v>
      </c>
      <c r="B126" s="201" t="s">
        <v>1230</v>
      </c>
      <c r="C126" s="201" t="s">
        <v>1246</v>
      </c>
      <c r="D126" s="201" t="s">
        <v>1376</v>
      </c>
    </row>
    <row r="127" spans="1:5" ht="52.8" x14ac:dyDescent="0.25">
      <c r="A127" s="201" t="str">
        <f t="shared" si="2"/>
        <v>Obstbau für Obstanlagen nach Artikel 22 Absatz 2 LBV, Rebbau, Beerenanbau</v>
      </c>
      <c r="B127" s="201" t="s">
        <v>1326</v>
      </c>
      <c r="C127" s="201" t="s">
        <v>1323</v>
      </c>
      <c r="D127" s="201" t="s">
        <v>1423</v>
      </c>
      <c r="E127" s="201" t="s">
        <v>1476</v>
      </c>
    </row>
    <row r="128" spans="1:5" ht="26.4" x14ac:dyDescent="0.25">
      <c r="A128" s="201" t="str">
        <f>IF($A$2=1,B128,IF($A$2=2,C128,IF($A$2=3,D128,"")))</f>
        <v>Bewirtschaftung von Flächen mit Dauerkulturen mit Hilfsmitteln nach der biologischen Landwirtschaft</v>
      </c>
      <c r="B128" s="201" t="s">
        <v>1231</v>
      </c>
      <c r="C128" s="201" t="s">
        <v>1249</v>
      </c>
      <c r="D128" s="201" t="s">
        <v>1377</v>
      </c>
    </row>
    <row r="129" spans="1:5" ht="52.8" x14ac:dyDescent="0.25">
      <c r="A129" s="201" t="str">
        <f>IF($A$2=1,B129,IF($A$2=2,C129,IF($A$2=3,D129,"")))</f>
        <v>Obstbau für Obstanlagen nach Artikel 22 Absatz 2 LBV, Rebbau, Beerenanbau, Permakultur in Bewirtschaftung mit Hilfmitteln der biologischen Landwirtschaft</v>
      </c>
      <c r="B129" s="201" t="s">
        <v>1327</v>
      </c>
      <c r="C129" s="201" t="s">
        <v>1309</v>
      </c>
      <c r="D129" s="201" t="s">
        <v>1424</v>
      </c>
    </row>
    <row r="130" spans="1:5" ht="26.4" x14ac:dyDescent="0.25">
      <c r="A130" s="201" t="str">
        <f>IF($A$2=1,B130,IF($A$2=2,C130,IF($A$2=3,D130,"")))</f>
        <v>Verzicht auf Herbizide im Ackerbau und in Spezialkulturen</v>
      </c>
      <c r="B130" s="201" t="s">
        <v>1232</v>
      </c>
      <c r="C130" s="201" t="s">
        <v>1250</v>
      </c>
      <c r="D130" s="201" t="s">
        <v>1378</v>
      </c>
    </row>
    <row r="131" spans="1:5" ht="26.4" x14ac:dyDescent="0.25">
      <c r="A131" s="201" t="str">
        <f t="shared" ref="A131:A133" si="3">IF($A$2=1,B131,IF($A$2=2,C131,IF($A$2=3,D131,"")))</f>
        <v>Raps, Kartoffeln und Freiland-Konservengemüse</v>
      </c>
      <c r="B131" s="201" t="s">
        <v>1254</v>
      </c>
      <c r="C131" s="201" t="s">
        <v>1256</v>
      </c>
      <c r="D131" s="201" t="s">
        <v>1379</v>
      </c>
    </row>
    <row r="132" spans="1:5" ht="26.4" x14ac:dyDescent="0.25">
      <c r="A132" s="201" t="str">
        <f t="shared" si="3"/>
        <v>Spezialkulturen ohne Tabak und ohne Wurzel der Treibzichorie</v>
      </c>
      <c r="B132" s="201" t="s">
        <v>1324</v>
      </c>
      <c r="C132" s="201" t="s">
        <v>1325</v>
      </c>
      <c r="D132" s="201" t="s">
        <v>1380</v>
      </c>
    </row>
    <row r="133" spans="1:5" x14ac:dyDescent="0.25">
      <c r="A133" s="201" t="str">
        <f t="shared" si="3"/>
        <v>Hauptkulturen der übrigen Ackerfläche</v>
      </c>
      <c r="B133" s="201" t="s">
        <v>1233</v>
      </c>
      <c r="C133" s="201" t="s">
        <v>1255</v>
      </c>
      <c r="D133" s="201" t="s">
        <v>1381</v>
      </c>
    </row>
    <row r="134" spans="1:5" x14ac:dyDescent="0.25">
      <c r="A134" s="201" t="str">
        <f t="shared" ref="A134:A157" si="4">IF($A$2=1,B134,IF($A$2=2,C134,IF($A$2=3,D134,"")))</f>
        <v>Nützlingsstreifen</v>
      </c>
      <c r="B134" s="201" t="s">
        <v>1262</v>
      </c>
      <c r="C134" s="201" t="s">
        <v>1263</v>
      </c>
      <c r="D134" s="201" t="s">
        <v>1382</v>
      </c>
    </row>
    <row r="135" spans="1:5" ht="26.4" x14ac:dyDescent="0.25">
      <c r="A135" s="201" t="str">
        <f t="shared" si="4"/>
        <v>Nützlingsstreifen auf offener Ackerfläche</v>
      </c>
      <c r="B135" s="201" t="s">
        <v>1234</v>
      </c>
      <c r="C135" s="201" t="s">
        <v>1264</v>
      </c>
      <c r="D135" s="201" t="s">
        <v>1383</v>
      </c>
    </row>
    <row r="136" spans="1:5" ht="39.6" x14ac:dyDescent="0.25">
      <c r="A136" s="201" t="str">
        <f t="shared" si="4"/>
        <v>Nützlingsstreifen in Dauerkultur (Reben, Obstanlagen, Beerenkulturen, Permakultur)</v>
      </c>
      <c r="B136" s="201" t="s">
        <v>1265</v>
      </c>
      <c r="C136" s="201" t="s">
        <v>1266</v>
      </c>
      <c r="D136" s="201" t="s">
        <v>1384</v>
      </c>
    </row>
    <row r="137" spans="1:5" x14ac:dyDescent="0.25">
      <c r="A137" s="201" t="str">
        <f t="shared" si="4"/>
        <v>Verbesserung der Bodenfruchtbarkeit</v>
      </c>
      <c r="B137" s="201" t="s">
        <v>1228</v>
      </c>
      <c r="C137" s="201" t="s">
        <v>1275</v>
      </c>
      <c r="D137" s="201" t="s">
        <v>1385</v>
      </c>
    </row>
    <row r="138" spans="1:5" x14ac:dyDescent="0.25">
      <c r="A138" s="201" t="str">
        <f t="shared" si="4"/>
        <v>Angemessene Bedeckung des Bodens</v>
      </c>
      <c r="B138" s="201" t="s">
        <v>1227</v>
      </c>
      <c r="C138" s="201" t="s">
        <v>1274</v>
      </c>
      <c r="D138" s="201" t="s">
        <v>1386</v>
      </c>
    </row>
    <row r="139" spans="1:5" ht="66" x14ac:dyDescent="0.25">
      <c r="A139" s="201" t="str">
        <f t="shared" si="4"/>
        <v>Hauptkulturen auf offener Ackerfläche (mit Ausnahme von einjährigen Freilandgemüse, Beerenkulturen sowie Gewürz-und Medizinalpflanzen)</v>
      </c>
      <c r="B139" s="201" t="s">
        <v>1330</v>
      </c>
      <c r="C139" s="201" t="s">
        <v>1331</v>
      </c>
      <c r="D139" s="201" t="s">
        <v>1387</v>
      </c>
    </row>
    <row r="140" spans="1:5" ht="52.8" x14ac:dyDescent="0.25">
      <c r="A140" s="201" t="str">
        <f t="shared" si="4"/>
        <v>einjährige Freilandgemüse (mit Ausnahme von Freiland-Konservengemüse), einjährige Beeren, einjährige Gewürz- und Medizinalpflanzen</v>
      </c>
      <c r="B140" s="201" t="s">
        <v>1540</v>
      </c>
      <c r="C140" s="201" t="s">
        <v>1537</v>
      </c>
      <c r="D140" s="201" t="s">
        <v>1556</v>
      </c>
      <c r="E140" s="201"/>
    </row>
    <row r="141" spans="1:5" x14ac:dyDescent="0.25">
      <c r="A141" s="201" t="str">
        <f t="shared" si="4"/>
        <v>Reben</v>
      </c>
      <c r="B141" s="201" t="s">
        <v>116</v>
      </c>
      <c r="C141" s="201" t="s">
        <v>1332</v>
      </c>
      <c r="D141" s="201" t="s">
        <v>1388</v>
      </c>
    </row>
    <row r="142" spans="1:5" ht="26.4" x14ac:dyDescent="0.25">
      <c r="A142" s="201" t="str">
        <f t="shared" si="4"/>
        <v>Schonende Bodenbearbeitung von Hauptkulturen auf der Ackerfläche</v>
      </c>
      <c r="B142" s="201" t="s">
        <v>1235</v>
      </c>
      <c r="C142" s="201" t="s">
        <v>1277</v>
      </c>
      <c r="D142" s="201" t="s">
        <v>1389</v>
      </c>
    </row>
    <row r="143" spans="1:5" ht="39.6" x14ac:dyDescent="0.25">
      <c r="A143" s="201" t="str">
        <f t="shared" si="4"/>
        <v>Ackerfläche mit Direktsaat, Streifenfrässaat, Streifensaat (Strip-Till) oder Mulchsaat</v>
      </c>
      <c r="B143" s="201" t="s">
        <v>1279</v>
      </c>
      <c r="C143" s="201" t="s">
        <v>1276</v>
      </c>
      <c r="D143" s="201" t="s">
        <v>1390</v>
      </c>
    </row>
    <row r="144" spans="1:5" ht="26.4" x14ac:dyDescent="0.25">
      <c r="A144" s="201" t="str">
        <f t="shared" si="4"/>
        <v>Effizienter Stickstoffeinsatz im Ackerbau</v>
      </c>
      <c r="B144" s="201" t="s">
        <v>1280</v>
      </c>
      <c r="C144" s="201" t="s">
        <v>1281</v>
      </c>
      <c r="D144" s="201" t="s">
        <v>1391</v>
      </c>
    </row>
    <row r="145" spans="1:5" ht="184.8" x14ac:dyDescent="0.25">
      <c r="A145" s="201" t="str">
        <f t="shared" si="4"/>
        <v>Eine der folgenden Bedingungen muss erfüllt sein:
- Gesamtbetrieblich übersteigt die Zufuhr an Stickstoff nicht 90 Prozent des Bedarfs der Kulturen (für die Bilanzierung gilt die Methode «Suisse-Bilanz»)
- Der Betrieb ist von der Berechnung der Düngerbilanz befreit (keine Zufuhr von Stickstoff- oder Phosphordünger und ein Viehbesatz pro ha düngbarer Fläche, der die Grenzwerte nicht überschreitet);
- Die vereinfachte Düngebilanz weist einen Wert für Stickstoff in GVE pro Hektar düngbarer Fläche aus, der 90 % des Grenzwerts nicht überschreitet.</v>
      </c>
      <c r="B145" s="201" t="s">
        <v>1551</v>
      </c>
      <c r="C145" s="201" t="s">
        <v>1546</v>
      </c>
      <c r="D145" s="201" t="s">
        <v>1557</v>
      </c>
    </row>
    <row r="146" spans="1:5" x14ac:dyDescent="0.25">
      <c r="A146" s="201" t="str">
        <f t="shared" si="4"/>
        <v>Ackerfläche</v>
      </c>
      <c r="B146" s="201" t="s">
        <v>1282</v>
      </c>
      <c r="C146" s="201" t="s">
        <v>1283</v>
      </c>
      <c r="D146" s="201" t="s">
        <v>1392</v>
      </c>
    </row>
    <row r="147" spans="1:5" x14ac:dyDescent="0.25">
      <c r="A147" s="201" t="str">
        <f t="shared" si="4"/>
        <v>Weidebeitrag</v>
      </c>
      <c r="B147" s="201" t="s">
        <v>1287</v>
      </c>
      <c r="C147" s="201" t="s">
        <v>1286</v>
      </c>
      <c r="D147" s="201" t="s">
        <v>1393</v>
      </c>
    </row>
    <row r="148" spans="1:5" ht="26.4" x14ac:dyDescent="0.25">
      <c r="A148" s="201" t="str">
        <f t="shared" si="4"/>
        <v>Tiere der Rindergattung und Wasserbüfel &gt; 160 Tage</v>
      </c>
      <c r="B148" s="201" t="s">
        <v>1237</v>
      </c>
      <c r="C148" s="201" t="s">
        <v>1289</v>
      </c>
      <c r="D148" s="201" t="s">
        <v>1394</v>
      </c>
    </row>
    <row r="149" spans="1:5" ht="52.8" x14ac:dyDescent="0.25">
      <c r="A149" s="201" t="str">
        <f t="shared" si="4"/>
        <v>*Der Weidebeitrag wird nur ausgerichtet, wenn allen Tieren der Rindergattung und Wasserbüffel mindestens Auslauf nach RAUS-Vorgaben gewährt wird</v>
      </c>
      <c r="B149" s="201" t="s">
        <v>1239</v>
      </c>
      <c r="C149" s="201" t="s">
        <v>1288</v>
      </c>
      <c r="D149" s="201" t="s">
        <v>1397</v>
      </c>
    </row>
    <row r="150" spans="1:5" ht="39.6" x14ac:dyDescent="0.25">
      <c r="A150" s="201" t="str">
        <f t="shared" si="4"/>
        <v>*Kein RAUS-Beitrag wird ausgerichtet für Tierkategorien, für die bereits der Weidebeitrag ausgerichtet wird</v>
      </c>
      <c r="B150" s="201" t="s">
        <v>1238</v>
      </c>
      <c r="C150" s="201" t="s">
        <v>1293</v>
      </c>
      <c r="D150" s="201" t="s">
        <v>1396</v>
      </c>
    </row>
    <row r="151" spans="1:5" ht="26.4" x14ac:dyDescent="0.25">
      <c r="A151" s="201" t="str">
        <f t="shared" si="4"/>
        <v>Zusatzbeitrag für Zuckerrüben zur Zuckerherstellung</v>
      </c>
      <c r="B151" s="201" t="s">
        <v>1306</v>
      </c>
      <c r="C151" s="201" t="s">
        <v>1307</v>
      </c>
      <c r="D151" s="201" t="s">
        <v>1395</v>
      </c>
    </row>
    <row r="152" spans="1:5" ht="66" x14ac:dyDescent="0.25">
      <c r="A152" s="201" t="str">
        <f t="shared" si="4"/>
        <v>**Der Zusatzbeitrag wird ausgerichtet, wenn auch einer der folgenden Beiträge ausgerichtet wird: Beitrag für biologische Landwirtschaft, oder Beitrag für den Verzicht auf Fungizide und Insektizide. Er wird 2027 aufgehoben.</v>
      </c>
      <c r="B152" s="438" t="s">
        <v>1606</v>
      </c>
      <c r="C152" s="438" t="s">
        <v>1604</v>
      </c>
      <c r="D152" s="438" t="s">
        <v>1605</v>
      </c>
    </row>
    <row r="153" spans="1:5" x14ac:dyDescent="0.25">
      <c r="A153" s="201" t="str">
        <f t="shared" si="4"/>
        <v>Längere Nutzungsdauer von Kühen</v>
      </c>
      <c r="B153" s="201" t="s">
        <v>1242</v>
      </c>
      <c r="C153" s="201" t="s">
        <v>1297</v>
      </c>
      <c r="D153" s="201" t="s">
        <v>1398</v>
      </c>
    </row>
    <row r="154" spans="1:5" x14ac:dyDescent="0.25">
      <c r="A154" s="201" t="str">
        <f t="shared" si="4"/>
        <v>Milchkühe</v>
      </c>
      <c r="B154" s="201" t="s">
        <v>1243</v>
      </c>
      <c r="C154" s="201" t="s">
        <v>1298</v>
      </c>
      <c r="D154" s="201" t="s">
        <v>1399</v>
      </c>
    </row>
    <row r="155" spans="1:5" x14ac:dyDescent="0.25">
      <c r="A155" s="201" t="str">
        <f t="shared" si="4"/>
        <v>Andere Kühe</v>
      </c>
      <c r="B155" s="201" t="s">
        <v>1244</v>
      </c>
      <c r="C155" s="201" t="s">
        <v>1299</v>
      </c>
      <c r="D155" s="201" t="s">
        <v>1400</v>
      </c>
    </row>
    <row r="156" spans="1:5" x14ac:dyDescent="0.25">
      <c r="A156" s="201" t="str">
        <f t="shared" si="4"/>
        <v>durchschnittlichen Anzahl Abkalbungen</v>
      </c>
      <c r="B156" s="201" t="s">
        <v>1300</v>
      </c>
      <c r="C156" s="201" t="s">
        <v>1301</v>
      </c>
      <c r="D156" s="201" t="s">
        <v>1401</v>
      </c>
    </row>
    <row r="157" spans="1:5" ht="39.6" x14ac:dyDescent="0.25">
      <c r="A157" s="201" t="str">
        <f t="shared" si="4"/>
        <v>*der in den vorangehenden drei Kalenderjahren geschlachteten Tiere des Betriebes</v>
      </c>
      <c r="B157" s="424" t="s">
        <v>1302</v>
      </c>
      <c r="C157" s="201" t="s">
        <v>1303</v>
      </c>
      <c r="D157" s="201" t="s">
        <v>1402</v>
      </c>
      <c r="E157" s="201" t="s">
        <v>1477</v>
      </c>
    </row>
    <row r="158" spans="1:5" ht="26.4" x14ac:dyDescent="0.25">
      <c r="A158" s="201" t="str">
        <f t="shared" si="2"/>
        <v>Extensive Produktion von Getreide, Ölsaaten und Eiweisspflanzen</v>
      </c>
      <c r="B158" s="201" t="s">
        <v>390</v>
      </c>
      <c r="C158" s="201" t="s">
        <v>369</v>
      </c>
      <c r="D158" s="201" t="s">
        <v>531</v>
      </c>
    </row>
    <row r="159" spans="1:5" ht="26.4" x14ac:dyDescent="0.25">
      <c r="A159" s="201" t="str">
        <f t="shared" si="2"/>
        <v>Beitrag für den Gewässerschutz Art. 62a GSchG</v>
      </c>
      <c r="B159" s="201" t="s">
        <v>202</v>
      </c>
      <c r="C159" s="201" t="s">
        <v>201</v>
      </c>
      <c r="D159" s="201" t="s">
        <v>464</v>
      </c>
    </row>
    <row r="160" spans="1:5" x14ac:dyDescent="0.25">
      <c r="A160" s="201" t="str">
        <f t="shared" si="2"/>
        <v>Sömmerungsbeitrag</v>
      </c>
      <c r="B160" s="201" t="s">
        <v>225</v>
      </c>
      <c r="C160" s="201" t="s">
        <v>226</v>
      </c>
      <c r="D160" s="201" t="s">
        <v>465</v>
      </c>
    </row>
    <row r="161" spans="1:4" x14ac:dyDescent="0.25">
      <c r="A161" s="201" t="str">
        <f t="shared" si="2"/>
        <v>Hangbeitrag für Rebflächen</v>
      </c>
      <c r="B161" s="201" t="s">
        <v>223</v>
      </c>
      <c r="C161" s="201" t="s">
        <v>224</v>
      </c>
      <c r="D161" s="201" t="s">
        <v>466</v>
      </c>
    </row>
    <row r="162" spans="1:4" x14ac:dyDescent="0.25">
      <c r="A162" s="201" t="str">
        <f t="shared" si="2"/>
        <v>Hangbeitrag*</v>
      </c>
      <c r="B162" s="201" t="s">
        <v>805</v>
      </c>
      <c r="C162" s="201" t="s">
        <v>497</v>
      </c>
      <c r="D162" s="201" t="s">
        <v>806</v>
      </c>
    </row>
    <row r="163" spans="1:4" ht="26.4" x14ac:dyDescent="0.25">
      <c r="A163" s="201" t="str">
        <f t="shared" si="2"/>
        <v>(Auf Dauerwiesen wird mindestens ein Mähschnitt pro Jahr verlangt)</v>
      </c>
      <c r="B163" s="201" t="s">
        <v>308</v>
      </c>
      <c r="C163" s="201" t="s">
        <v>478</v>
      </c>
      <c r="D163" s="201" t="s">
        <v>769</v>
      </c>
    </row>
    <row r="164" spans="1:4" x14ac:dyDescent="0.25">
      <c r="A164" s="201" t="str">
        <f t="shared" si="2"/>
        <v>Steillagenbeitrag</v>
      </c>
      <c r="B164" s="201" t="s">
        <v>499</v>
      </c>
      <c r="C164" s="201" t="s">
        <v>498</v>
      </c>
      <c r="D164" s="201" t="s">
        <v>532</v>
      </c>
    </row>
    <row r="165" spans="1:4" ht="26.4" x14ac:dyDescent="0.25">
      <c r="A165" s="201" t="str">
        <f t="shared" si="2"/>
        <v>Beitrag für die nachhaltige Nutzung der Ressourcen Art. 77a und 77b LwG</v>
      </c>
      <c r="B165" s="201" t="s">
        <v>203</v>
      </c>
      <c r="C165" s="201" t="s">
        <v>900</v>
      </c>
      <c r="D165" s="201" t="s">
        <v>901</v>
      </c>
    </row>
    <row r="166" spans="1:4" x14ac:dyDescent="0.25">
      <c r="A166" s="201" t="str">
        <f t="shared" si="2"/>
        <v>Tierwohlbeiträge</v>
      </c>
      <c r="B166" s="201" t="s">
        <v>242</v>
      </c>
      <c r="C166" s="201" t="s">
        <v>241</v>
      </c>
      <c r="D166" s="201" t="s">
        <v>467</v>
      </c>
    </row>
    <row r="167" spans="1:4" x14ac:dyDescent="0.25">
      <c r="A167" s="201" t="str">
        <f t="shared" si="2"/>
        <v>Regelmässiger Auslauf im Freien (RAUS)</v>
      </c>
      <c r="B167" s="201" t="s">
        <v>1290</v>
      </c>
      <c r="C167" s="201" t="s">
        <v>1291</v>
      </c>
      <c r="D167" s="201" t="s">
        <v>1292</v>
      </c>
    </row>
    <row r="168" spans="1:4" ht="26.4" x14ac:dyDescent="0.25">
      <c r="A168" s="201" t="str">
        <f t="shared" si="2"/>
        <v>Besonders tierfreundliche Stallhaltungssysteme (BTS)</v>
      </c>
      <c r="B168" s="201" t="s">
        <v>243</v>
      </c>
      <c r="C168" s="201" t="s">
        <v>266</v>
      </c>
      <c r="D168" s="201" t="s">
        <v>468</v>
      </c>
    </row>
    <row r="169" spans="1:4" ht="26.4" x14ac:dyDescent="0.25">
      <c r="A169" s="201" t="str">
        <f t="shared" si="2"/>
        <v>wildtierfreundlichem Ackerbau</v>
      </c>
      <c r="B169" s="201" t="s">
        <v>971</v>
      </c>
      <c r="C169" s="201" t="s">
        <v>61</v>
      </c>
      <c r="D169" s="201" t="s">
        <v>469</v>
      </c>
    </row>
    <row r="170" spans="1:4" x14ac:dyDescent="0.25">
      <c r="A170" s="201" t="str">
        <f t="shared" si="2"/>
        <v>Spezialkulturen</v>
      </c>
      <c r="B170" s="201" t="s">
        <v>184</v>
      </c>
      <c r="C170" s="201" t="s">
        <v>139</v>
      </c>
      <c r="D170" s="201" t="s">
        <v>470</v>
      </c>
    </row>
    <row r="171" spans="1:4" ht="26.4" x14ac:dyDescent="0.25">
      <c r="A171" s="201" t="str">
        <f t="shared" si="2"/>
        <v>Spezialkulturen ohne Rebbau in Hanglagen und Terrassenbau</v>
      </c>
      <c r="B171" s="201" t="s">
        <v>972</v>
      </c>
      <c r="C171" s="201" t="s">
        <v>41</v>
      </c>
      <c r="D171" s="201" t="s">
        <v>658</v>
      </c>
    </row>
    <row r="172" spans="1:4" ht="26.4" x14ac:dyDescent="0.25">
      <c r="A172" s="201" t="str">
        <f t="shared" si="2"/>
        <v>Abzug für massgebendes Vermögen zwischen 800'000 und 1'000'000:</v>
      </c>
      <c r="B172" s="201" t="s">
        <v>914</v>
      </c>
      <c r="C172" s="201" t="s">
        <v>730</v>
      </c>
      <c r="D172" s="201" t="s">
        <v>723</v>
      </c>
    </row>
    <row r="173" spans="1:4" x14ac:dyDescent="0.25">
      <c r="A173" s="201" t="str">
        <f t="shared" si="2"/>
        <v>Abzug für massgebendes Einkommen &gt; 124'444:</v>
      </c>
      <c r="B173" s="201" t="s">
        <v>913</v>
      </c>
      <c r="C173" s="201" t="s">
        <v>124</v>
      </c>
      <c r="D173" s="201" t="s">
        <v>659</v>
      </c>
    </row>
    <row r="174" spans="1:4" ht="26.4" x14ac:dyDescent="0.25">
      <c r="A174" s="201" t="str">
        <f t="shared" si="2"/>
        <v>Abzug für massgebendes Einkommen höher als 80'000</v>
      </c>
      <c r="B174" s="201" t="s">
        <v>391</v>
      </c>
      <c r="C174" s="201" t="s">
        <v>442</v>
      </c>
      <c r="D174" s="201" t="s">
        <v>533</v>
      </c>
    </row>
    <row r="175" spans="1:4" x14ac:dyDescent="0.25">
      <c r="A175" s="201" t="str">
        <f t="shared" si="2"/>
        <v>Vermögensabzug</v>
      </c>
      <c r="B175" s="201" t="s">
        <v>973</v>
      </c>
      <c r="C175" s="201" t="s">
        <v>52</v>
      </c>
      <c r="D175" s="201" t="s">
        <v>660</v>
      </c>
    </row>
    <row r="176" spans="1:4" x14ac:dyDescent="0.25">
      <c r="A176" s="201" t="str">
        <f t="shared" si="2"/>
        <v>Einkommensabzug</v>
      </c>
      <c r="B176" s="201" t="s">
        <v>974</v>
      </c>
      <c r="C176" s="201" t="s">
        <v>47</v>
      </c>
      <c r="D176" s="201" t="s">
        <v>661</v>
      </c>
    </row>
    <row r="177" spans="1:4" ht="39.6" x14ac:dyDescent="0.25">
      <c r="A177" s="201" t="str">
        <f t="shared" si="2"/>
        <v>(2014: 0.4724; 2015: 0.2796; 2016: 0.2619; 2017: 0.2116; 2018: 0.1918; 2019: 0.1795; 2020: 01403; 2021: 0.1109; Schätzung des WBF: 2022: 0,10)</v>
      </c>
      <c r="B177" s="201" t="s">
        <v>1224</v>
      </c>
      <c r="C177" s="201" t="s">
        <v>1225</v>
      </c>
      <c r="D177" s="201" t="s">
        <v>1226</v>
      </c>
    </row>
    <row r="178" spans="1:4" x14ac:dyDescent="0.25">
      <c r="A178" s="201" t="str">
        <f t="shared" si="2"/>
        <v>Betrieb:</v>
      </c>
      <c r="B178" s="201" t="s">
        <v>109</v>
      </c>
      <c r="C178" s="201" t="s">
        <v>148</v>
      </c>
      <c r="D178" s="201" t="s">
        <v>662</v>
      </c>
    </row>
    <row r="179" spans="1:4" x14ac:dyDescent="0.25">
      <c r="A179" s="201" t="str">
        <f t="shared" si="2"/>
        <v>steuerbares Vermögen</v>
      </c>
      <c r="B179" s="201" t="s">
        <v>975</v>
      </c>
      <c r="C179" s="201" t="s">
        <v>53</v>
      </c>
      <c r="D179" s="201" t="s">
        <v>663</v>
      </c>
    </row>
    <row r="180" spans="1:4" x14ac:dyDescent="0.25">
      <c r="A180" s="201" t="str">
        <f t="shared" si="2"/>
        <v>ha bzw. GVE</v>
      </c>
      <c r="B180" s="201" t="s">
        <v>179</v>
      </c>
      <c r="C180" s="201" t="s">
        <v>38</v>
      </c>
      <c r="D180" s="201" t="s">
        <v>664</v>
      </c>
    </row>
    <row r="181" spans="1:4" ht="26.4" x14ac:dyDescent="0.25">
      <c r="A181" s="201" t="str">
        <f t="shared" si="2"/>
        <v>Hecken, Feld- und Ufergehölze (mit Krautsaum) (852)</v>
      </c>
      <c r="B181" s="201" t="s">
        <v>1032</v>
      </c>
      <c r="C181" s="201" t="s">
        <v>1071</v>
      </c>
      <c r="D181" s="201" t="s">
        <v>1072</v>
      </c>
    </row>
    <row r="182" spans="1:4" ht="26.4" x14ac:dyDescent="0.25">
      <c r="A182" s="201" t="str">
        <f t="shared" si="2"/>
        <v>Artenreiche Grün- und Streuflächen im Sömmerungsgebiet</v>
      </c>
      <c r="B182" s="201" t="s">
        <v>386</v>
      </c>
      <c r="C182" s="201" t="s">
        <v>763</v>
      </c>
      <c r="D182" s="201" t="s">
        <v>534</v>
      </c>
    </row>
    <row r="183" spans="1:4" x14ac:dyDescent="0.25">
      <c r="A183" s="201" t="str">
        <f t="shared" si="2"/>
        <v>Buntbrache (556)</v>
      </c>
      <c r="B183" s="201" t="s">
        <v>1033</v>
      </c>
      <c r="C183" s="201" t="s">
        <v>1073</v>
      </c>
      <c r="D183" s="201" t="s">
        <v>1074</v>
      </c>
    </row>
    <row r="184" spans="1:4" x14ac:dyDescent="0.25">
      <c r="A184" s="201" t="str">
        <f t="shared" si="2"/>
        <v>TZ und HZ</v>
      </c>
      <c r="B184" s="201" t="s">
        <v>14</v>
      </c>
      <c r="C184" s="201" t="s">
        <v>120</v>
      </c>
      <c r="D184" s="201" t="s">
        <v>722</v>
      </c>
    </row>
    <row r="185" spans="1:4" x14ac:dyDescent="0.25">
      <c r="A185" s="201" t="str">
        <f t="shared" ref="A185:A237" si="5">IF($A$2=1,B185,IF($A$2=2,C185,IF($A$2=3,D185,"")))</f>
        <v>Rotationsbrache (557)</v>
      </c>
      <c r="B185" s="201" t="s">
        <v>1034</v>
      </c>
      <c r="C185" s="201" t="s">
        <v>1075</v>
      </c>
      <c r="D185" s="201" t="s">
        <v>1076</v>
      </c>
    </row>
    <row r="186" spans="1:4" ht="52.8" x14ac:dyDescent="0.25">
      <c r="A186" s="201" t="str">
        <f t="shared" si="5"/>
        <v>Die Beitragssumme wird auf der Basis des Normalbesatzes gerechnet, wenn der effektive Jahresbesatz zwischen 75% und 110% des Normalbesatzes liegt</v>
      </c>
      <c r="B186" s="201" t="s">
        <v>809</v>
      </c>
      <c r="C186" s="201" t="s">
        <v>451</v>
      </c>
      <c r="D186" s="201" t="s">
        <v>535</v>
      </c>
    </row>
    <row r="187" spans="1:4" ht="26.4" x14ac:dyDescent="0.25">
      <c r="A187" s="201" t="str">
        <f t="shared" si="5"/>
        <v>Teilbetriebliche Produktionsformen</v>
      </c>
      <c r="B187" s="201" t="s">
        <v>870</v>
      </c>
      <c r="C187" s="201" t="s">
        <v>871</v>
      </c>
      <c r="D187" s="201" t="s">
        <v>665</v>
      </c>
    </row>
    <row r="188" spans="1:4" x14ac:dyDescent="0.25">
      <c r="A188" s="201" t="str">
        <f t="shared" si="5"/>
        <v>Beitrag (Fr.)</v>
      </c>
      <c r="B188" s="201" t="s">
        <v>356</v>
      </c>
      <c r="C188" s="201" t="s">
        <v>357</v>
      </c>
      <c r="D188" s="201" t="s">
        <v>536</v>
      </c>
    </row>
    <row r="189" spans="1:4" x14ac:dyDescent="0.25">
      <c r="A189" s="201" t="str">
        <f t="shared" si="5"/>
        <v>Beitrag insgesamt (Fr.)</v>
      </c>
      <c r="B189" s="201" t="s">
        <v>32</v>
      </c>
      <c r="C189" s="201" t="s">
        <v>501</v>
      </c>
      <c r="D189" s="201" t="s">
        <v>537</v>
      </c>
    </row>
    <row r="190" spans="1:4" x14ac:dyDescent="0.25">
      <c r="A190" s="201" t="str">
        <f t="shared" si="5"/>
        <v>Betrag (Fr.)</v>
      </c>
      <c r="B190" s="201" t="s">
        <v>100</v>
      </c>
      <c r="C190" s="201" t="s">
        <v>101</v>
      </c>
      <c r="D190" s="201" t="s">
        <v>666</v>
      </c>
    </row>
    <row r="191" spans="1:4" ht="26.4" x14ac:dyDescent="0.25">
      <c r="A191" s="201" t="str">
        <f t="shared" si="5"/>
        <v>* Betrag = Faktor x 200.-</v>
      </c>
      <c r="B191" s="201" t="s">
        <v>818</v>
      </c>
      <c r="C191" s="201" t="s">
        <v>487</v>
      </c>
      <c r="D191" s="201" t="s">
        <v>1453</v>
      </c>
    </row>
    <row r="192" spans="1:4" x14ac:dyDescent="0.25">
      <c r="A192" s="201" t="str">
        <f t="shared" si="5"/>
        <v>Betrag Fr./Einheit</v>
      </c>
      <c r="B192" s="201" t="s">
        <v>976</v>
      </c>
      <c r="C192" s="201" t="s">
        <v>167</v>
      </c>
      <c r="D192" s="201" t="s">
        <v>667</v>
      </c>
    </row>
    <row r="193" spans="1:5" x14ac:dyDescent="0.25">
      <c r="A193" s="201" t="str">
        <f t="shared" si="5"/>
        <v>Betrag Fr./NST</v>
      </c>
      <c r="B193" s="201" t="s">
        <v>440</v>
      </c>
      <c r="C193" s="201" t="s">
        <v>366</v>
      </c>
      <c r="D193" s="201" t="s">
        <v>538</v>
      </c>
    </row>
    <row r="194" spans="1:5" ht="26.4" x14ac:dyDescent="0.25">
      <c r="A194" s="201" t="str">
        <f t="shared" si="5"/>
        <v>Schafe und Ziegen &gt; 1 Jahr, Weidelämmer, Kaninchen</v>
      </c>
      <c r="B194" s="201" t="s">
        <v>977</v>
      </c>
      <c r="C194" s="201" t="s">
        <v>34</v>
      </c>
      <c r="D194" s="201" t="s">
        <v>944</v>
      </c>
    </row>
    <row r="195" spans="1:5" ht="26.4" x14ac:dyDescent="0.25">
      <c r="A195" s="201" t="str">
        <f t="shared" si="5"/>
        <v>andere raufutterverzehrende Tiere (ohne Bisons und Hirsche)</v>
      </c>
      <c r="B195" s="201" t="s">
        <v>441</v>
      </c>
      <c r="C195" s="201" t="s">
        <v>341</v>
      </c>
      <c r="D195" s="201" t="s">
        <v>539</v>
      </c>
    </row>
    <row r="196" spans="1:5" ht="39.6" x14ac:dyDescent="0.25">
      <c r="A196" s="201" t="str">
        <f t="shared" si="5"/>
        <v>Zusatzbeitrag für Milchkühe, Milchschafe u. Milchziegen (zusätzlich zu den Beiträgen oben)</v>
      </c>
      <c r="B196" s="201" t="s">
        <v>1212</v>
      </c>
      <c r="C196" s="201" t="s">
        <v>1216</v>
      </c>
      <c r="D196" s="201" t="s">
        <v>1403</v>
      </c>
    </row>
    <row r="197" spans="1:5" ht="26.4" x14ac:dyDescent="0.25">
      <c r="A197" s="201" t="str">
        <f t="shared" si="5"/>
        <v xml:space="preserve">  Sömmerungsdauer von 56 - 100 Tagen (pro GVE)</v>
      </c>
      <c r="B197" s="201" t="s">
        <v>83</v>
      </c>
      <c r="C197" s="201" t="s">
        <v>84</v>
      </c>
      <c r="D197" s="201" t="s">
        <v>1454</v>
      </c>
    </row>
    <row r="198" spans="1:5" x14ac:dyDescent="0.25">
      <c r="A198" s="201" t="str">
        <f t="shared" si="5"/>
        <v>Schafe, ausgenommen Milchschafe:</v>
      </c>
      <c r="B198" s="201" t="s">
        <v>196</v>
      </c>
      <c r="C198" s="201" t="s">
        <v>195</v>
      </c>
      <c r="D198" s="201" t="s">
        <v>1455</v>
      </c>
    </row>
    <row r="199" spans="1:5" ht="39.6" x14ac:dyDescent="0.25">
      <c r="A199" s="201" t="str">
        <f t="shared" si="5"/>
        <v>Flächenbeiträge des Referenzjahres*</v>
      </c>
      <c r="B199" s="201" t="s">
        <v>392</v>
      </c>
      <c r="C199" s="201" t="s">
        <v>370</v>
      </c>
      <c r="D199" s="201" t="s">
        <v>540</v>
      </c>
      <c r="E199" s="201" t="s">
        <v>1478</v>
      </c>
    </row>
    <row r="200" spans="1:5" ht="39.6" x14ac:dyDescent="0.25">
      <c r="A200" s="201" t="str">
        <f t="shared" si="5"/>
        <v>Hangbeiträge des Referenzjahres*</v>
      </c>
      <c r="B200" s="201" t="s">
        <v>393</v>
      </c>
      <c r="C200" s="201" t="s">
        <v>371</v>
      </c>
      <c r="D200" s="201" t="s">
        <v>541</v>
      </c>
      <c r="E200" s="201" t="s">
        <v>1478</v>
      </c>
    </row>
    <row r="201" spans="1:5" ht="39.6" x14ac:dyDescent="0.25">
      <c r="A201" s="201" t="str">
        <f t="shared" si="5"/>
        <v>Beiträge für die Haltung Raufutter verzehrender Nutztiere des Referenzjahres*</v>
      </c>
      <c r="B201" s="201" t="s">
        <v>394</v>
      </c>
      <c r="C201" s="201" t="s">
        <v>372</v>
      </c>
      <c r="D201" s="201" t="s">
        <v>542</v>
      </c>
      <c r="E201" s="201" t="s">
        <v>1478</v>
      </c>
    </row>
    <row r="202" spans="1:5" ht="39.6" x14ac:dyDescent="0.25">
      <c r="A202" s="201" t="str">
        <f t="shared" si="5"/>
        <v>Beiträge für die Tierhaltung unter erschwerenden Produktionsbedingungen des Referenzjahres*</v>
      </c>
      <c r="B202" s="201" t="s">
        <v>395</v>
      </c>
      <c r="C202" s="201" t="s">
        <v>373</v>
      </c>
      <c r="D202" s="201" t="s">
        <v>543</v>
      </c>
      <c r="E202" s="201" t="s">
        <v>1478</v>
      </c>
    </row>
    <row r="203" spans="1:5" x14ac:dyDescent="0.25">
      <c r="A203" s="201" t="str">
        <f t="shared" si="5"/>
        <v>Anzahl</v>
      </c>
      <c r="B203" s="201" t="s">
        <v>117</v>
      </c>
      <c r="C203" s="201" t="s">
        <v>171</v>
      </c>
      <c r="D203" s="201" t="s">
        <v>668</v>
      </c>
    </row>
    <row r="204" spans="1:5" x14ac:dyDescent="0.25">
      <c r="A204" s="201" t="str">
        <f t="shared" si="5"/>
        <v>nein</v>
      </c>
      <c r="B204" s="201" t="s">
        <v>222</v>
      </c>
      <c r="C204" s="201" t="s">
        <v>221</v>
      </c>
      <c r="D204" s="201" t="s">
        <v>669</v>
      </c>
    </row>
    <row r="205" spans="1:5" x14ac:dyDescent="0.25">
      <c r="A205" s="201" t="str">
        <f t="shared" si="5"/>
        <v>ja</v>
      </c>
      <c r="B205" s="201" t="s">
        <v>220</v>
      </c>
      <c r="C205" s="201" t="s">
        <v>219</v>
      </c>
      <c r="D205" s="201" t="s">
        <v>670</v>
      </c>
    </row>
    <row r="206" spans="1:5" x14ac:dyDescent="0.25">
      <c r="A206" s="201" t="str">
        <f t="shared" si="5"/>
        <v>Saum auf Ackerfläche (559)</v>
      </c>
      <c r="B206" s="201" t="s">
        <v>1040</v>
      </c>
      <c r="C206" s="201" t="s">
        <v>1124</v>
      </c>
      <c r="D206" s="201" t="s">
        <v>1125</v>
      </c>
    </row>
    <row r="207" spans="1:5" x14ac:dyDescent="0.25">
      <c r="A207" s="201" t="str">
        <f t="shared" si="5"/>
        <v>Direktzahlungen 1</v>
      </c>
      <c r="B207" s="201" t="s">
        <v>185</v>
      </c>
      <c r="C207" s="201" t="s">
        <v>132</v>
      </c>
      <c r="D207" s="201" t="s">
        <v>671</v>
      </c>
    </row>
    <row r="208" spans="1:5" x14ac:dyDescent="0.25">
      <c r="A208" s="201" t="str">
        <f t="shared" si="5"/>
        <v>Direktzahlungen 2</v>
      </c>
      <c r="B208" s="201" t="s">
        <v>186</v>
      </c>
      <c r="C208" s="201" t="s">
        <v>147</v>
      </c>
      <c r="D208" s="201" t="s">
        <v>672</v>
      </c>
    </row>
    <row r="209" spans="1:4" x14ac:dyDescent="0.25">
      <c r="A209" s="201" t="str">
        <f t="shared" si="5"/>
        <v>Direktzahlungen 3</v>
      </c>
      <c r="B209" s="201" t="s">
        <v>978</v>
      </c>
      <c r="C209" s="201" t="s">
        <v>160</v>
      </c>
      <c r="D209" s="201" t="s">
        <v>673</v>
      </c>
    </row>
    <row r="210" spans="1:4" x14ac:dyDescent="0.25">
      <c r="A210" s="201" t="str">
        <f t="shared" si="5"/>
        <v>Direktzahlungen 4</v>
      </c>
      <c r="B210" s="201" t="s">
        <v>979</v>
      </c>
      <c r="C210" s="201" t="s">
        <v>163</v>
      </c>
      <c r="D210" s="201" t="s">
        <v>674</v>
      </c>
    </row>
    <row r="211" spans="1:4" x14ac:dyDescent="0.25">
      <c r="A211" s="201" t="str">
        <f t="shared" si="5"/>
        <v>Direktzahlungen 5</v>
      </c>
      <c r="B211" s="201" t="s">
        <v>980</v>
      </c>
      <c r="C211" s="201" t="s">
        <v>130</v>
      </c>
      <c r="D211" s="201" t="s">
        <v>675</v>
      </c>
    </row>
    <row r="212" spans="1:4" x14ac:dyDescent="0.25">
      <c r="A212" s="201" t="str">
        <f t="shared" si="5"/>
        <v>Direktzahlungen 6</v>
      </c>
      <c r="B212" s="201" t="s">
        <v>981</v>
      </c>
      <c r="C212" s="201" t="s">
        <v>131</v>
      </c>
      <c r="D212" s="201" t="s">
        <v>676</v>
      </c>
    </row>
    <row r="213" spans="1:4" x14ac:dyDescent="0.25">
      <c r="A213" s="201" t="str">
        <f t="shared" si="5"/>
        <v>Direktzahlungen 7</v>
      </c>
      <c r="B213" s="201" t="s">
        <v>982</v>
      </c>
      <c r="C213" s="201" t="s">
        <v>67</v>
      </c>
      <c r="D213" s="201" t="s">
        <v>677</v>
      </c>
    </row>
    <row r="214" spans="1:4" x14ac:dyDescent="0.25">
      <c r="A214" s="201" t="str">
        <f>IF($A$2=1,B214,IF($A$2=2,C214,IF($A$2=3,D214,"")))</f>
        <v>Direktzahlungen 8</v>
      </c>
      <c r="B214" s="201" t="s">
        <v>193</v>
      </c>
      <c r="C214" s="201" t="s">
        <v>68</v>
      </c>
      <c r="D214" s="201" t="s">
        <v>678</v>
      </c>
    </row>
    <row r="215" spans="1:4" x14ac:dyDescent="0.25">
      <c r="A215" s="201" t="str">
        <f t="shared" si="5"/>
        <v>Biologischer Landbau</v>
      </c>
      <c r="B215" s="201" t="s">
        <v>235</v>
      </c>
      <c r="C215" s="201" t="s">
        <v>236</v>
      </c>
      <c r="D215" s="201" t="s">
        <v>679</v>
      </c>
    </row>
    <row r="216" spans="1:4" x14ac:dyDescent="0.25">
      <c r="A216" s="201" t="str">
        <f t="shared" si="5"/>
        <v>pro Baum (QI)</v>
      </c>
      <c r="B216" s="201" t="s">
        <v>1154</v>
      </c>
      <c r="C216" s="201" t="s">
        <v>1155</v>
      </c>
      <c r="D216" s="201" t="s">
        <v>1156</v>
      </c>
    </row>
    <row r="217" spans="1:4" x14ac:dyDescent="0.25">
      <c r="A217" s="201" t="str">
        <f t="shared" si="5"/>
        <v>pro ha LN</v>
      </c>
      <c r="B217" s="201" t="s">
        <v>205</v>
      </c>
      <c r="C217" s="201" t="s">
        <v>204</v>
      </c>
      <c r="D217" s="201" t="s">
        <v>680</v>
      </c>
    </row>
    <row r="218" spans="1:4" x14ac:dyDescent="0.25">
      <c r="A218" s="201" t="str">
        <f t="shared" si="5"/>
        <v>pro Normalstoss</v>
      </c>
      <c r="B218" s="201" t="s">
        <v>207</v>
      </c>
      <c r="C218" s="201" t="s">
        <v>206</v>
      </c>
      <c r="D218" s="201" t="s">
        <v>681</v>
      </c>
    </row>
    <row r="219" spans="1:4" x14ac:dyDescent="0.25">
      <c r="A219" s="201" t="str">
        <f t="shared" si="5"/>
        <v>Anteil (Fr.)</v>
      </c>
      <c r="B219" s="201" t="s">
        <v>178</v>
      </c>
      <c r="C219" s="201" t="s">
        <v>157</v>
      </c>
      <c r="D219" s="201" t="s">
        <v>682</v>
      </c>
    </row>
    <row r="220" spans="1:4" x14ac:dyDescent="0.25">
      <c r="A220" s="201" t="str">
        <f t="shared" si="5"/>
        <v>extensive Weiden und Waldweiden (617, 618)</v>
      </c>
      <c r="B220" s="201" t="s">
        <v>1030</v>
      </c>
      <c r="C220" s="201" t="s">
        <v>1077</v>
      </c>
      <c r="D220" s="201" t="s">
        <v>1078</v>
      </c>
    </row>
    <row r="221" spans="1:4" x14ac:dyDescent="0.25">
      <c r="A221" s="201" t="str">
        <f t="shared" si="5"/>
        <v>Kulturlandschaft</v>
      </c>
      <c r="B221" s="201" t="s">
        <v>969</v>
      </c>
      <c r="C221" s="201" t="s">
        <v>968</v>
      </c>
      <c r="D221" s="201" t="s">
        <v>683</v>
      </c>
    </row>
    <row r="222" spans="1:4" x14ac:dyDescent="0.25">
      <c r="A222" s="201" t="str">
        <f>IF($A$2=1,B222,IF($A$2=2,C222,IF($A$2=3,D222,"")))</f>
        <v>NST***</v>
      </c>
      <c r="B222" s="201" t="s">
        <v>344</v>
      </c>
      <c r="C222" s="201" t="s">
        <v>345</v>
      </c>
      <c r="D222" s="201" t="s">
        <v>346</v>
      </c>
    </row>
    <row r="223" spans="1:4" x14ac:dyDescent="0.25">
      <c r="A223" s="201" t="str">
        <f>IF($A$2=1,B223,IF($A$2=2,C223,IF($A$2=3,D223,"")))</f>
        <v>RGVE</v>
      </c>
      <c r="B223" s="201" t="s">
        <v>231</v>
      </c>
      <c r="C223" s="201" t="s">
        <v>150</v>
      </c>
      <c r="D223" s="201" t="s">
        <v>150</v>
      </c>
    </row>
    <row r="224" spans="1:4" x14ac:dyDescent="0.25">
      <c r="A224" s="201" t="str">
        <f>IF($A$2=1,B224,IF($A$2=2,C224,IF($A$2=3,D224,"")))</f>
        <v>Schweine</v>
      </c>
      <c r="B224" s="201" t="s">
        <v>113</v>
      </c>
      <c r="C224" s="201" t="s">
        <v>158</v>
      </c>
      <c r="D224" s="201" t="s">
        <v>684</v>
      </c>
    </row>
    <row r="225" spans="1:4" x14ac:dyDescent="0.25">
      <c r="A225" s="201" t="str">
        <f t="shared" si="5"/>
        <v>übrige Schweine ohne Saugferkel</v>
      </c>
      <c r="B225" s="201" t="s">
        <v>396</v>
      </c>
      <c r="C225" s="201" t="s">
        <v>368</v>
      </c>
      <c r="D225" s="201" t="s">
        <v>544</v>
      </c>
    </row>
    <row r="226" spans="1:4" ht="26.4" x14ac:dyDescent="0.25">
      <c r="A226" s="201" t="str">
        <f t="shared" si="5"/>
        <v>Mastschweine, Remonten über 25 kg und abgesetzte Ferkel</v>
      </c>
      <c r="B226" s="201" t="s">
        <v>182</v>
      </c>
      <c r="C226" s="201" t="s">
        <v>44</v>
      </c>
      <c r="D226" s="201" t="s">
        <v>685</v>
      </c>
    </row>
    <row r="227" spans="1:4" x14ac:dyDescent="0.25">
      <c r="A227" s="201" t="str">
        <f t="shared" si="5"/>
        <v>Zuchtschweine</v>
      </c>
      <c r="B227" s="201" t="s">
        <v>183</v>
      </c>
      <c r="C227" s="201" t="s">
        <v>45</v>
      </c>
      <c r="D227" s="201" t="s">
        <v>686</v>
      </c>
    </row>
    <row r="228" spans="1:4" ht="26.4" x14ac:dyDescent="0.25">
      <c r="A228" s="201" t="str">
        <f t="shared" si="5"/>
        <v>Schweine ohne Saugferkel oder Zuchteber über 6 Mte</v>
      </c>
      <c r="B228" s="201" t="s">
        <v>1207</v>
      </c>
      <c r="C228" s="201" t="s">
        <v>1185</v>
      </c>
      <c r="D228" s="201" t="s">
        <v>1208</v>
      </c>
    </row>
    <row r="229" spans="1:4" ht="26.4" x14ac:dyDescent="0.25">
      <c r="A229" s="201" t="str">
        <f t="shared" si="5"/>
        <v>Zucht-und Mastschweine, ohne säugende Sauen</v>
      </c>
      <c r="B229" s="201" t="s">
        <v>983</v>
      </c>
      <c r="C229" s="201" t="s">
        <v>19</v>
      </c>
      <c r="D229" s="201" t="s">
        <v>687</v>
      </c>
    </row>
    <row r="230" spans="1:4" x14ac:dyDescent="0.25">
      <c r="A230" s="201" t="str">
        <f t="shared" si="5"/>
        <v>Geflügel**</v>
      </c>
      <c r="B230" s="201" t="s">
        <v>325</v>
      </c>
      <c r="C230" s="201" t="s">
        <v>326</v>
      </c>
      <c r="D230" s="201" t="s">
        <v>327</v>
      </c>
    </row>
    <row r="231" spans="1:4" ht="39.6" x14ac:dyDescent="0.25">
      <c r="A231" s="201" t="str">
        <f t="shared" si="5"/>
        <v>**Brut- und Konsumeier produzierende Hennen und Hähne, Junghennen, Junghähne und Küken zur Eierproduktion, Mastpoulets und Truten</v>
      </c>
      <c r="B231" s="201" t="s">
        <v>328</v>
      </c>
      <c r="C231" s="201" t="s">
        <v>329</v>
      </c>
      <c r="D231" s="201" t="s">
        <v>330</v>
      </c>
    </row>
    <row r="232" spans="1:4" x14ac:dyDescent="0.25">
      <c r="A232" s="201" t="str">
        <f t="shared" si="5"/>
        <v>Kaninchen</v>
      </c>
      <c r="B232" s="201" t="s">
        <v>432</v>
      </c>
      <c r="C232" s="201" t="s">
        <v>367</v>
      </c>
      <c r="D232" s="201" t="s">
        <v>545</v>
      </c>
    </row>
    <row r="233" spans="1:4" ht="26.4" x14ac:dyDescent="0.25">
      <c r="A233" s="201" t="str">
        <f t="shared" si="5"/>
        <v>Zur Erinnerung: Eintretenskriterien und zu Beiträgen berechtigende Fläche</v>
      </c>
      <c r="B233" s="201" t="s">
        <v>610</v>
      </c>
      <c r="C233" s="201" t="s">
        <v>609</v>
      </c>
      <c r="D233" s="201" t="s">
        <v>770</v>
      </c>
    </row>
    <row r="234" spans="1:4" ht="26.4" x14ac:dyDescent="0.25">
      <c r="A234" s="201" t="str">
        <f t="shared" si="5"/>
        <v>extensiv genutzte Wiesen und Streueflächen (611,622,851)</v>
      </c>
      <c r="B234" s="201" t="s">
        <v>1041</v>
      </c>
      <c r="C234" s="201" t="s">
        <v>1079</v>
      </c>
      <c r="D234" s="201" t="s">
        <v>1080</v>
      </c>
    </row>
    <row r="235" spans="1:4" x14ac:dyDescent="0.25">
      <c r="A235" s="201" t="str">
        <f t="shared" si="5"/>
        <v>wenig intensiv genutzte Wiesen (612,623)</v>
      </c>
      <c r="B235" s="201" t="s">
        <v>1054</v>
      </c>
      <c r="C235" s="201" t="s">
        <v>1081</v>
      </c>
      <c r="D235" s="201" t="s">
        <v>1082</v>
      </c>
    </row>
    <row r="236" spans="1:4" ht="26.4" x14ac:dyDescent="0.25">
      <c r="A236" s="201" t="str">
        <f t="shared" si="5"/>
        <v>Zusammenfassung der Direktzahlungen und Beiträge</v>
      </c>
      <c r="B236" s="201" t="s">
        <v>352</v>
      </c>
      <c r="C236" s="201" t="s">
        <v>502</v>
      </c>
      <c r="D236" s="201" t="s">
        <v>546</v>
      </c>
    </row>
    <row r="237" spans="1:4" ht="26.4" x14ac:dyDescent="0.25">
      <c r="A237" s="201" t="str">
        <f t="shared" si="5"/>
        <v>Faktor (Total verfügbare Mittel/ Total Bedarf)</v>
      </c>
      <c r="B237" s="201" t="s">
        <v>274</v>
      </c>
      <c r="C237" s="201" t="s">
        <v>273</v>
      </c>
      <c r="D237" s="201" t="s">
        <v>1456</v>
      </c>
    </row>
    <row r="238" spans="1:4" ht="26.4" x14ac:dyDescent="0.25">
      <c r="A238" s="201" t="str">
        <f t="shared" ref="A238:A286" si="6">IF($A$2=1,B238,IF($A$2=2,C238,IF($A$2=3,D238,"")))</f>
        <v>Kürzung aufgrund des massgeblichen Vermögens um Fr.**</v>
      </c>
      <c r="B238" s="201" t="s">
        <v>1017</v>
      </c>
      <c r="C238" s="201" t="s">
        <v>1012</v>
      </c>
      <c r="D238" s="201" t="s">
        <v>1014</v>
      </c>
    </row>
    <row r="239" spans="1:4" ht="26.4" x14ac:dyDescent="0.25">
      <c r="A239" s="201" t="str">
        <f t="shared" si="6"/>
        <v>Kürzung aufgrund des steuerbaren Einkommens um Fr.**</v>
      </c>
      <c r="B239" s="201" t="s">
        <v>1016</v>
      </c>
      <c r="C239" s="201" t="s">
        <v>1013</v>
      </c>
      <c r="D239" s="201" t="s">
        <v>1015</v>
      </c>
    </row>
    <row r="240" spans="1:4" x14ac:dyDescent="0.25">
      <c r="A240" s="201" t="str">
        <f t="shared" si="6"/>
        <v>Übertrag Direktzahlungen 1</v>
      </c>
      <c r="B240" s="201" t="s">
        <v>984</v>
      </c>
      <c r="C240" s="201" t="s">
        <v>731</v>
      </c>
      <c r="D240" s="201" t="s">
        <v>732</v>
      </c>
    </row>
    <row r="241" spans="1:4" x14ac:dyDescent="0.25">
      <c r="A241" s="201" t="str">
        <f t="shared" si="6"/>
        <v>Übertrag Direktzahlungen 2</v>
      </c>
      <c r="B241" s="201" t="s">
        <v>985</v>
      </c>
      <c r="C241" s="201" t="s">
        <v>733</v>
      </c>
      <c r="D241" s="201" t="s">
        <v>734</v>
      </c>
    </row>
    <row r="242" spans="1:4" x14ac:dyDescent="0.25">
      <c r="A242" s="201" t="str">
        <f t="shared" si="6"/>
        <v>Übertrag Direktzahlungen 3</v>
      </c>
      <c r="B242" s="201" t="s">
        <v>986</v>
      </c>
      <c r="C242" s="201" t="s">
        <v>735</v>
      </c>
      <c r="D242" s="201" t="s">
        <v>736</v>
      </c>
    </row>
    <row r="243" spans="1:4" x14ac:dyDescent="0.25">
      <c r="A243" s="201" t="str">
        <f t="shared" si="6"/>
        <v>Übertrag Direktzahlungen 4</v>
      </c>
      <c r="B243" s="201" t="s">
        <v>987</v>
      </c>
      <c r="C243" s="201" t="s">
        <v>737</v>
      </c>
      <c r="D243" s="201" t="s">
        <v>738</v>
      </c>
    </row>
    <row r="244" spans="1:4" x14ac:dyDescent="0.25">
      <c r="A244" s="201" t="str">
        <f t="shared" si="6"/>
        <v>Übertrag Direktzahlungen 5</v>
      </c>
      <c r="B244" s="201" t="s">
        <v>988</v>
      </c>
      <c r="C244" s="201" t="s">
        <v>739</v>
      </c>
      <c r="D244" s="201" t="s">
        <v>740</v>
      </c>
    </row>
    <row r="245" spans="1:4" x14ac:dyDescent="0.25">
      <c r="A245" s="201" t="str">
        <f t="shared" si="6"/>
        <v>Übertrag Direktzahlungen 6</v>
      </c>
      <c r="B245" s="201" t="s">
        <v>989</v>
      </c>
      <c r="C245" s="201" t="s">
        <v>741</v>
      </c>
      <c r="D245" s="201" t="s">
        <v>742</v>
      </c>
    </row>
    <row r="246" spans="1:4" x14ac:dyDescent="0.25">
      <c r="A246" s="201" t="str">
        <f t="shared" si="6"/>
        <v>Übertrag Direktzahlungen 7</v>
      </c>
      <c r="B246" s="201" t="s">
        <v>990</v>
      </c>
      <c r="C246" s="201" t="s">
        <v>743</v>
      </c>
      <c r="D246" s="201" t="s">
        <v>744</v>
      </c>
    </row>
    <row r="247" spans="1:4" x14ac:dyDescent="0.25">
      <c r="A247" s="201" t="str">
        <f t="shared" si="6"/>
        <v>Steuerbares Einkommen (dir. Bundessteuer)</v>
      </c>
      <c r="B247" s="201" t="s">
        <v>200</v>
      </c>
      <c r="C247" s="201" t="s">
        <v>48</v>
      </c>
      <c r="D247" s="201" t="s">
        <v>688</v>
      </c>
    </row>
    <row r="248" spans="1:4" ht="39.6" x14ac:dyDescent="0.25">
      <c r="A248" s="201" t="str">
        <f t="shared" si="6"/>
        <v>LN ohne Spezialkulturen (+ Hecken, Feld- und Ufergehölze, Streueflächen, Uferbereich)</v>
      </c>
      <c r="B248" s="201" t="s">
        <v>397</v>
      </c>
      <c r="C248" s="201" t="s">
        <v>443</v>
      </c>
      <c r="D248" s="201" t="s">
        <v>547</v>
      </c>
    </row>
    <row r="249" spans="1:4" x14ac:dyDescent="0.25">
      <c r="A249" s="201" t="str">
        <f>IF($A$2=1,B249,IF($A$2=2,C249,IF($A$2=3,D249,"")))</f>
        <v>LN, ha*</v>
      </c>
      <c r="B249" s="201" t="s">
        <v>0</v>
      </c>
      <c r="C249" s="201" t="s">
        <v>59</v>
      </c>
      <c r="D249" s="201" t="s">
        <v>59</v>
      </c>
    </row>
    <row r="250" spans="1:4" x14ac:dyDescent="0.25">
      <c r="A250" s="201" t="str">
        <f t="shared" si="6"/>
        <v>ha</v>
      </c>
      <c r="B250" s="201" t="s">
        <v>90</v>
      </c>
      <c r="C250" s="201" t="s">
        <v>90</v>
      </c>
      <c r="D250" s="201" t="s">
        <v>90</v>
      </c>
    </row>
    <row r="251" spans="1:4" ht="39.6" x14ac:dyDescent="0.25">
      <c r="A251" s="201" t="str">
        <f t="shared" si="6"/>
        <v>Abzug für massgebendes Vermögen &gt; 1 Mio. entspricht 100% des Übergangsbeitrags:</v>
      </c>
      <c r="B251" s="201" t="s">
        <v>915</v>
      </c>
      <c r="C251" s="201" t="s">
        <v>916</v>
      </c>
      <c r="D251" s="201" t="s">
        <v>548</v>
      </c>
    </row>
    <row r="252" spans="1:4" x14ac:dyDescent="0.25">
      <c r="A252" s="201" t="str">
        <f t="shared" si="6"/>
        <v>Summe der Beiträge</v>
      </c>
      <c r="B252" s="201" t="s">
        <v>17</v>
      </c>
      <c r="C252" s="201" t="s">
        <v>164</v>
      </c>
      <c r="D252" s="201" t="s">
        <v>689</v>
      </c>
    </row>
    <row r="253" spans="1:4" x14ac:dyDescent="0.25">
      <c r="A253" s="201" t="str">
        <f t="shared" si="6"/>
        <v>Zwischentotal</v>
      </c>
      <c r="B253" s="201" t="s">
        <v>173</v>
      </c>
      <c r="C253" s="201" t="s">
        <v>135</v>
      </c>
      <c r="D253" s="201" t="s">
        <v>690</v>
      </c>
    </row>
    <row r="254" spans="1:4" ht="26.4" x14ac:dyDescent="0.25">
      <c r="A254" s="201" t="str">
        <f t="shared" si="6"/>
        <v>Zwischentotal Kulturlandschaftsbeiträge auf dem Ganzjahresbetrieb</v>
      </c>
      <c r="B254" s="201" t="s">
        <v>855</v>
      </c>
      <c r="C254" s="201" t="s">
        <v>854</v>
      </c>
      <c r="D254" s="201" t="s">
        <v>919</v>
      </c>
    </row>
    <row r="255" spans="1:4" x14ac:dyDescent="0.25">
      <c r="A255" s="201" t="str">
        <f t="shared" si="6"/>
        <v>Fläche* (ha)</v>
      </c>
      <c r="B255" s="201" t="s">
        <v>192</v>
      </c>
      <c r="C255" s="201" t="s">
        <v>64</v>
      </c>
      <c r="D255" s="201" t="s">
        <v>951</v>
      </c>
    </row>
    <row r="256" spans="1:4" ht="26.4" x14ac:dyDescent="0.25">
      <c r="A256" s="201" t="str">
        <f t="shared" si="6"/>
        <v>Beitragsberechnung für die beitragsberechtigte Grünfläche</v>
      </c>
      <c r="B256" s="201" t="s">
        <v>819</v>
      </c>
      <c r="C256" s="201" t="s">
        <v>483</v>
      </c>
      <c r="D256" s="201" t="s">
        <v>771</v>
      </c>
    </row>
    <row r="257" spans="1:4" ht="39.6" x14ac:dyDescent="0.25">
      <c r="A257" s="201" t="str">
        <f t="shared" si="6"/>
        <v>Mindestanteile von Wiesen-, Weide- und Grundfutter in der Ration der Raufutterverzehrer</v>
      </c>
      <c r="B257" s="201" t="s">
        <v>26</v>
      </c>
      <c r="C257" s="201" t="s">
        <v>633</v>
      </c>
      <c r="D257" s="201" t="s">
        <v>549</v>
      </c>
    </row>
    <row r="258" spans="1:4" ht="66" x14ac:dyDescent="0.25">
      <c r="A258" s="201" t="str">
        <f t="shared" si="6"/>
        <v>**Mindesttierbesatz muss gemäss Bestimmungen zum Basisbeitrag Versorgungssicherheit erreicht werden; zusätzlich muss der volle Mindesttierbesatz auch auf Kunstwiese erreicht werden</v>
      </c>
      <c r="B258" s="201" t="s">
        <v>834</v>
      </c>
      <c r="C258" s="201" t="s">
        <v>452</v>
      </c>
      <c r="D258" s="201" t="s">
        <v>550</v>
      </c>
    </row>
    <row r="259" spans="1:4" ht="118.8" x14ac:dyDescent="0.25">
      <c r="A259" s="201" t="str">
        <f t="shared" si="6"/>
        <v xml:space="preserve">Beitragsberechtigte Fläche: Beitragsberechtigte LN (+angestammte Fläche im Ausland), ohne nachwachsende Rohstoffe (Kenaf, Chinaschilf), Brachen, Saum auf Ackerfläche, Maulbeerbäume, Streuefläche, Hecken, Feld- und Ufergehölze, Blühstreifen für Bestäuber, Hanf zur Fasernutzung. </v>
      </c>
      <c r="B259" s="201" t="s">
        <v>1221</v>
      </c>
      <c r="C259" s="201" t="s">
        <v>1220</v>
      </c>
      <c r="D259" s="201" t="s">
        <v>1404</v>
      </c>
    </row>
    <row r="260" spans="1:4" x14ac:dyDescent="0.25">
      <c r="A260" s="201" t="str">
        <f t="shared" si="6"/>
        <v>Grünflächen</v>
      </c>
      <c r="B260" s="201" t="s">
        <v>230</v>
      </c>
      <c r="C260" s="201" t="s">
        <v>62</v>
      </c>
      <c r="D260" s="201" t="s">
        <v>562</v>
      </c>
    </row>
    <row r="261" spans="1:4" x14ac:dyDescent="0.25">
      <c r="A261" s="201" t="str">
        <f t="shared" si="6"/>
        <v>Rebfläche in Steil- und Terrassenlagen</v>
      </c>
      <c r="B261" s="201" t="s">
        <v>1</v>
      </c>
      <c r="C261" s="201" t="s">
        <v>42</v>
      </c>
      <c r="D261" s="201" t="s">
        <v>691</v>
      </c>
    </row>
    <row r="262" spans="1:4" ht="26.4" x14ac:dyDescent="0.25">
      <c r="A262" s="201" t="str">
        <f t="shared" si="6"/>
        <v>Rebflächen mit natürlicher Artenvielfalt (717)</v>
      </c>
      <c r="B262" s="201" t="s">
        <v>1031</v>
      </c>
      <c r="C262" s="201" t="s">
        <v>1083</v>
      </c>
      <c r="D262" s="201" t="s">
        <v>1084</v>
      </c>
    </row>
    <row r="263" spans="1:4" ht="26.4" x14ac:dyDescent="0.25">
      <c r="A263" s="201" t="str">
        <f t="shared" si="6"/>
        <v>Gesamtbetriebliche Produktionsformen</v>
      </c>
      <c r="B263" s="201" t="s">
        <v>868</v>
      </c>
      <c r="C263" s="201" t="s">
        <v>869</v>
      </c>
      <c r="D263" s="201" t="s">
        <v>692</v>
      </c>
    </row>
    <row r="264" spans="1:4" x14ac:dyDescent="0.25">
      <c r="A264" s="201" t="str">
        <f t="shared" si="6"/>
        <v>Ansatz (Fr.)</v>
      </c>
      <c r="B264" s="201" t="s">
        <v>172</v>
      </c>
      <c r="C264" s="201" t="s">
        <v>156</v>
      </c>
      <c r="D264" s="201" t="s">
        <v>666</v>
      </c>
    </row>
    <row r="265" spans="1:4" x14ac:dyDescent="0.25">
      <c r="A265" s="201" t="str">
        <f t="shared" si="6"/>
        <v>Ansatz/Einheit</v>
      </c>
      <c r="B265" s="201" t="s">
        <v>180</v>
      </c>
      <c r="C265" s="201" t="s">
        <v>181</v>
      </c>
      <c r="D265" s="201" t="s">
        <v>563</v>
      </c>
    </row>
    <row r="266" spans="1:4" x14ac:dyDescent="0.25">
      <c r="A266" s="201" t="str">
        <f t="shared" si="6"/>
        <v>Flächen</v>
      </c>
      <c r="B266" s="201" t="s">
        <v>270</v>
      </c>
      <c r="C266" s="201" t="s">
        <v>142</v>
      </c>
      <c r="D266" s="201" t="s">
        <v>945</v>
      </c>
    </row>
    <row r="267" spans="1:4" x14ac:dyDescent="0.25">
      <c r="A267" s="201" t="str">
        <f t="shared" si="6"/>
        <v>Flächen in Hanglage 35 - 50%</v>
      </c>
      <c r="B267" s="201" t="s">
        <v>1163</v>
      </c>
      <c r="C267" s="201" t="s">
        <v>1164</v>
      </c>
      <c r="D267" s="201" t="s">
        <v>1165</v>
      </c>
    </row>
    <row r="268" spans="1:4" x14ac:dyDescent="0.25">
      <c r="A268" s="201" t="str">
        <f t="shared" si="6"/>
        <v>Flächen in Hanglage 18 - 35%</v>
      </c>
      <c r="B268" s="201" t="s">
        <v>1161</v>
      </c>
      <c r="C268" s="201" t="s">
        <v>1160</v>
      </c>
      <c r="D268" s="201" t="s">
        <v>1162</v>
      </c>
    </row>
    <row r="269" spans="1:4" ht="26.4" x14ac:dyDescent="0.25">
      <c r="A269" s="201" t="str">
        <f>IF($A$2=1,B269,IF($A$2=2,C269,IF($A$2=3,D269,"")))</f>
        <v>offene Ackerfläche und Dauerkulturen (im In- und Ausland)</v>
      </c>
      <c r="B269" s="201" t="s">
        <v>30</v>
      </c>
      <c r="C269" s="201" t="s">
        <v>634</v>
      </c>
      <c r="D269" s="201" t="s">
        <v>564</v>
      </c>
    </row>
    <row r="270" spans="1:4" x14ac:dyDescent="0.25">
      <c r="A270" s="201" t="str">
        <f t="shared" si="6"/>
        <v>offene Ackerfläche und Dauerkulturen</v>
      </c>
      <c r="B270" s="201" t="s">
        <v>87</v>
      </c>
      <c r="C270" s="201" t="s">
        <v>88</v>
      </c>
      <c r="D270" s="201" t="s">
        <v>89</v>
      </c>
    </row>
    <row r="271" spans="1:4" x14ac:dyDescent="0.25">
      <c r="A271" s="201" t="str">
        <f t="shared" si="6"/>
        <v>Total</v>
      </c>
      <c r="B271" s="201" t="s">
        <v>161</v>
      </c>
      <c r="C271" s="201" t="s">
        <v>161</v>
      </c>
      <c r="D271" s="201" t="s">
        <v>693</v>
      </c>
    </row>
    <row r="272" spans="1:4" x14ac:dyDescent="0.25">
      <c r="A272" s="201" t="str">
        <f t="shared" si="6"/>
        <v>Total Sömmerungsbeiträge</v>
      </c>
      <c r="B272" s="201" t="s">
        <v>438</v>
      </c>
      <c r="C272" s="201" t="s">
        <v>342</v>
      </c>
      <c r="D272" s="201" t="s">
        <v>565</v>
      </c>
    </row>
    <row r="273" spans="1:4" x14ac:dyDescent="0.25">
      <c r="A273" s="201" t="str">
        <f t="shared" si="6"/>
        <v>Total Kulturlandschaftsbeiträge</v>
      </c>
      <c r="B273" s="201" t="s">
        <v>216</v>
      </c>
      <c r="C273" s="201" t="s">
        <v>217</v>
      </c>
      <c r="D273" s="201" t="s">
        <v>920</v>
      </c>
    </row>
    <row r="274" spans="1:4" ht="26.4" x14ac:dyDescent="0.25">
      <c r="A274" s="201" t="str">
        <f t="shared" si="6"/>
        <v>Total Kulturlandschaftsbeiträge (inkl. Sömmerung)</v>
      </c>
      <c r="B274" s="201" t="s">
        <v>439</v>
      </c>
      <c r="C274" s="201" t="s">
        <v>343</v>
      </c>
      <c r="D274" s="201" t="s">
        <v>566</v>
      </c>
    </row>
    <row r="275" spans="1:4" x14ac:dyDescent="0.25">
      <c r="A275" s="201" t="str">
        <f t="shared" si="6"/>
        <v>Total Produktionssystembeiträge</v>
      </c>
      <c r="B275" s="201" t="s">
        <v>281</v>
      </c>
      <c r="C275" s="201" t="s">
        <v>282</v>
      </c>
      <c r="D275" s="201" t="s">
        <v>694</v>
      </c>
    </row>
    <row r="276" spans="1:4" x14ac:dyDescent="0.25">
      <c r="A276" s="201" t="str">
        <f t="shared" si="6"/>
        <v>Total Biodiversitätsbeiträge</v>
      </c>
      <c r="B276" s="201" t="s">
        <v>279</v>
      </c>
      <c r="C276" s="201" t="s">
        <v>280</v>
      </c>
      <c r="D276" s="201" t="s">
        <v>695</v>
      </c>
    </row>
    <row r="277" spans="1:4" ht="26.4" x14ac:dyDescent="0.25">
      <c r="A277" s="201" t="str">
        <f t="shared" si="6"/>
        <v>Total Versorgungssicherheitsbeiträge</v>
      </c>
      <c r="B277" s="201" t="s">
        <v>277</v>
      </c>
      <c r="C277" s="201" t="s">
        <v>278</v>
      </c>
      <c r="D277" s="201" t="s">
        <v>696</v>
      </c>
    </row>
    <row r="278" spans="1:4" x14ac:dyDescent="0.25">
      <c r="A278" s="201" t="str">
        <f t="shared" si="6"/>
        <v>Total Landschaftsqualitätsbeitrag</v>
      </c>
      <c r="B278" s="201" t="s">
        <v>283</v>
      </c>
      <c r="C278" s="201" t="s">
        <v>284</v>
      </c>
      <c r="D278" s="201" t="s">
        <v>567</v>
      </c>
    </row>
    <row r="279" spans="1:4" ht="26.4" x14ac:dyDescent="0.25">
      <c r="A279" s="201" t="str">
        <f>IF($A$2=1,B279,IF($A$2=2,C279,IF($A$2=3,D279,"")))</f>
        <v>Total nationale Ressourceneffizienzbeiträge</v>
      </c>
      <c r="B279" s="201" t="s">
        <v>358</v>
      </c>
      <c r="C279" s="201" t="s">
        <v>635</v>
      </c>
      <c r="D279" s="201" t="s">
        <v>568</v>
      </c>
    </row>
    <row r="280" spans="1:4" ht="26.4" x14ac:dyDescent="0.25">
      <c r="A280" s="201" t="str">
        <f t="shared" si="6"/>
        <v>Total regionale Ressourceneffizienzbeiträge</v>
      </c>
      <c r="B280" s="201" t="s">
        <v>359</v>
      </c>
      <c r="C280" s="201" t="s">
        <v>636</v>
      </c>
      <c r="D280" s="201" t="s">
        <v>569</v>
      </c>
    </row>
    <row r="281" spans="1:4" ht="26.4" x14ac:dyDescent="0.25">
      <c r="A281" s="201" t="str">
        <f>IF($A$2=1,B281,IF($A$2=2,C281,IF($A$2=3,D281,"")))</f>
        <v>Total allgemeine Direktzahlungen des Referenzjahres*</v>
      </c>
      <c r="B281" s="201" t="s">
        <v>398</v>
      </c>
      <c r="C281" s="201" t="s">
        <v>374</v>
      </c>
      <c r="D281" s="201" t="s">
        <v>570</v>
      </c>
    </row>
    <row r="282" spans="1:4" x14ac:dyDescent="0.25">
      <c r="A282" s="201" t="str">
        <f>IF($A$2=1,B282,IF($A$2=2,C282,IF($A$2=3,D282,"")))</f>
        <v>Total (Fr.)</v>
      </c>
      <c r="B282" s="201" t="s">
        <v>136</v>
      </c>
      <c r="C282" s="201" t="s">
        <v>136</v>
      </c>
      <c r="D282" s="201" t="s">
        <v>697</v>
      </c>
    </row>
    <row r="283" spans="1:4" x14ac:dyDescent="0.25">
      <c r="A283" s="201" t="str">
        <f t="shared" si="6"/>
        <v>Total Direktzahlungen und Beiträge 2026</v>
      </c>
      <c r="B283" s="438" t="s">
        <v>1598</v>
      </c>
      <c r="C283" s="438" t="s">
        <v>1599</v>
      </c>
      <c r="D283" s="438" t="s">
        <v>1600</v>
      </c>
    </row>
    <row r="284" spans="1:4" x14ac:dyDescent="0.25">
      <c r="A284" s="201" t="str">
        <f t="shared" si="6"/>
        <v>nicht säugende Zuchtsauen</v>
      </c>
      <c r="B284" s="201" t="s">
        <v>835</v>
      </c>
      <c r="C284" s="201" t="s">
        <v>20</v>
      </c>
      <c r="D284" s="201" t="s">
        <v>698</v>
      </c>
    </row>
    <row r="285" spans="1:4" x14ac:dyDescent="0.25">
      <c r="A285" s="201" t="str">
        <f t="shared" si="6"/>
        <v>GVE</v>
      </c>
      <c r="B285" s="201" t="s">
        <v>111</v>
      </c>
      <c r="C285" s="201" t="s">
        <v>112</v>
      </c>
      <c r="D285" s="201" t="s">
        <v>699</v>
      </c>
    </row>
    <row r="286" spans="1:4" x14ac:dyDescent="0.25">
      <c r="A286" s="201" t="str">
        <f t="shared" si="6"/>
        <v>RGVE</v>
      </c>
      <c r="B286" s="201" t="s">
        <v>231</v>
      </c>
      <c r="C286" s="201" t="s">
        <v>150</v>
      </c>
      <c r="D286" s="201" t="s">
        <v>700</v>
      </c>
    </row>
    <row r="287" spans="1:4" x14ac:dyDescent="0.25">
      <c r="A287" s="201" t="str">
        <f t="shared" ref="A287:A323" si="7">IF($A$2=1,B287,IF($A$2=2,C287,IF($A$2=3,D287,"")))</f>
        <v>RGVE min.</v>
      </c>
      <c r="B287" s="201" t="s">
        <v>232</v>
      </c>
      <c r="C287" s="201" t="s">
        <v>63</v>
      </c>
      <c r="D287" s="201" t="s">
        <v>701</v>
      </c>
    </row>
    <row r="288" spans="1:4" x14ac:dyDescent="0.25">
      <c r="A288" s="201" t="str">
        <f t="shared" si="7"/>
        <v>RGVE eff.</v>
      </c>
      <c r="B288" s="201" t="s">
        <v>481</v>
      </c>
      <c r="C288" s="201" t="s">
        <v>480</v>
      </c>
      <c r="D288" s="201" t="s">
        <v>482</v>
      </c>
    </row>
    <row r="289" spans="1:4" x14ac:dyDescent="0.25">
      <c r="A289" s="201" t="str">
        <f t="shared" si="7"/>
        <v>* GVE-Faktor für "andere Kühe" neu 1.0</v>
      </c>
      <c r="B289" s="201" t="s">
        <v>312</v>
      </c>
      <c r="C289" s="201" t="s">
        <v>477</v>
      </c>
      <c r="D289" s="201" t="s">
        <v>767</v>
      </c>
    </row>
    <row r="290" spans="1:4" x14ac:dyDescent="0.25">
      <c r="A290" s="201" t="str">
        <f t="shared" si="7"/>
        <v>SAK</v>
      </c>
      <c r="B290" s="201" t="s">
        <v>952</v>
      </c>
      <c r="C290" s="201" t="s">
        <v>39</v>
      </c>
      <c r="D290" s="201" t="s">
        <v>946</v>
      </c>
    </row>
    <row r="291" spans="1:4" x14ac:dyDescent="0.25">
      <c r="A291" s="201" t="str">
        <f>IF($A$2=1,B291,IF($A$2=2,C291,IF($A$2=3,D291,"")))</f>
        <v>SAK x</v>
      </c>
      <c r="B291" s="201" t="s">
        <v>194</v>
      </c>
      <c r="C291" s="201" t="s">
        <v>55</v>
      </c>
      <c r="D291" s="201" t="s">
        <v>702</v>
      </c>
    </row>
    <row r="292" spans="1:4" x14ac:dyDescent="0.25">
      <c r="A292" s="201" t="str">
        <f>IF($A$2=1,B292,IF($A$2=2,C292,IF($A$2=3,D292,"")))</f>
        <v>ha oder NST</v>
      </c>
      <c r="B292" s="201" t="s">
        <v>208</v>
      </c>
      <c r="C292" s="201" t="s">
        <v>210</v>
      </c>
      <c r="D292" s="201" t="s">
        <v>703</v>
      </c>
    </row>
    <row r="293" spans="1:4" x14ac:dyDescent="0.25">
      <c r="A293" s="201" t="str">
        <f t="shared" si="7"/>
        <v>Milchkühe, Milchschafe und Milchziegen</v>
      </c>
      <c r="B293" s="201" t="s">
        <v>271</v>
      </c>
      <c r="C293" s="201" t="s">
        <v>43</v>
      </c>
      <c r="D293" s="201" t="s">
        <v>704</v>
      </c>
    </row>
    <row r="294" spans="1:4" x14ac:dyDescent="0.25">
      <c r="A294" s="201" t="str">
        <f t="shared" si="7"/>
        <v>Variante:</v>
      </c>
      <c r="B294" s="201" t="s">
        <v>134</v>
      </c>
      <c r="C294" s="201" t="s">
        <v>134</v>
      </c>
      <c r="D294" s="201" t="s">
        <v>134</v>
      </c>
    </row>
    <row r="295" spans="1:4" ht="26.4" x14ac:dyDescent="0.25">
      <c r="A295" s="201" t="str">
        <f t="shared" si="7"/>
        <v>Tiere der Rindergattung und Wasserbüffel bis 160 Tage</v>
      </c>
      <c r="B295" s="201" t="s">
        <v>99</v>
      </c>
      <c r="C295" s="201" t="s">
        <v>362</v>
      </c>
      <c r="D295" s="201" t="s">
        <v>571</v>
      </c>
    </row>
    <row r="296" spans="1:4" x14ac:dyDescent="0.25">
      <c r="A296" s="201" t="str">
        <f t="shared" si="7"/>
        <v>Reben</v>
      </c>
      <c r="B296" s="201" t="s">
        <v>116</v>
      </c>
      <c r="C296" s="201" t="s">
        <v>144</v>
      </c>
      <c r="D296" s="201" t="s">
        <v>705</v>
      </c>
    </row>
    <row r="297" spans="1:4" x14ac:dyDescent="0.25">
      <c r="A297" s="201" t="str">
        <f t="shared" si="7"/>
        <v>Reben in Terrassen</v>
      </c>
      <c r="B297" s="201" t="s">
        <v>2</v>
      </c>
      <c r="C297" s="201" t="s">
        <v>146</v>
      </c>
      <c r="D297" s="201" t="s">
        <v>706</v>
      </c>
    </row>
    <row r="298" spans="1:4" x14ac:dyDescent="0.25">
      <c r="A298" s="201" t="str">
        <f t="shared" si="7"/>
        <v>Geflügel</v>
      </c>
      <c r="B298" s="201" t="s">
        <v>114</v>
      </c>
      <c r="C298" s="201" t="s">
        <v>159</v>
      </c>
      <c r="D298" s="201" t="s">
        <v>707</v>
      </c>
    </row>
    <row r="299" spans="1:4" x14ac:dyDescent="0.25">
      <c r="A299" s="201" t="str">
        <f t="shared" si="7"/>
        <v>TZ &amp; HZ: 2500</v>
      </c>
      <c r="B299" s="201" t="s">
        <v>3</v>
      </c>
      <c r="C299" s="201" t="s">
        <v>125</v>
      </c>
      <c r="D299" s="201" t="s">
        <v>708</v>
      </c>
    </row>
    <row r="300" spans="1:4" x14ac:dyDescent="0.25">
      <c r="A300" s="201" t="str">
        <f t="shared" si="7"/>
        <v>TZ &amp; HZ: 4000</v>
      </c>
      <c r="B300" s="201" t="s">
        <v>4</v>
      </c>
      <c r="C300" s="201" t="s">
        <v>126</v>
      </c>
      <c r="D300" s="201" t="s">
        <v>709</v>
      </c>
    </row>
    <row r="301" spans="1:4" ht="26.4" x14ac:dyDescent="0.25">
      <c r="A301" s="201" t="str">
        <f t="shared" si="7"/>
        <v>TZ &amp; HZ: 4500; 
BZ I-II: 4100; BZ III - IV: 3900</v>
      </c>
      <c r="B301" s="201" t="s">
        <v>189</v>
      </c>
      <c r="C301" s="201" t="s">
        <v>212</v>
      </c>
      <c r="D301" s="201" t="s">
        <v>710</v>
      </c>
    </row>
    <row r="302" spans="1:4" x14ac:dyDescent="0.25">
      <c r="A302" s="201" t="str">
        <f t="shared" si="7"/>
        <v>TZ, HZ, BZ I-II: 1000</v>
      </c>
      <c r="B302" s="201" t="s">
        <v>5</v>
      </c>
      <c r="C302" s="201" t="s">
        <v>1457</v>
      </c>
      <c r="D302" s="201" t="s">
        <v>572</v>
      </c>
    </row>
    <row r="303" spans="1:4" ht="26.4" x14ac:dyDescent="0.25">
      <c r="A303" s="201" t="str">
        <f t="shared" si="7"/>
        <v>TZ, HZ, BZ I-II: 1000; 
BZ III-IV: 700</v>
      </c>
      <c r="B303" s="201" t="s">
        <v>190</v>
      </c>
      <c r="C303" s="201" t="s">
        <v>127</v>
      </c>
      <c r="D303" s="201" t="s">
        <v>573</v>
      </c>
    </row>
    <row r="304" spans="1:4" x14ac:dyDescent="0.25">
      <c r="A304" s="201" t="str">
        <f t="shared" si="7"/>
        <v>TZ: 780; HZ: 560</v>
      </c>
      <c r="B304" s="201" t="s">
        <v>1529</v>
      </c>
      <c r="C304" s="201" t="s">
        <v>1530</v>
      </c>
      <c r="D304" s="201" t="s">
        <v>1530</v>
      </c>
    </row>
    <row r="305" spans="1:5" x14ac:dyDescent="0.25">
      <c r="A305" s="201" t="str">
        <f t="shared" si="7"/>
        <v>TZ: 3200; HZ: 2900</v>
      </c>
      <c r="B305" s="201" t="s">
        <v>6</v>
      </c>
      <c r="C305" s="201" t="s">
        <v>128</v>
      </c>
      <c r="D305" s="201" t="s">
        <v>711</v>
      </c>
    </row>
    <row r="306" spans="1:5" x14ac:dyDescent="0.25">
      <c r="A306" s="201" t="str">
        <f t="shared" si="7"/>
        <v>TZ: 3400; HZ: 3100</v>
      </c>
      <c r="B306" s="201" t="s">
        <v>754</v>
      </c>
      <c r="C306" s="201" t="s">
        <v>752</v>
      </c>
      <c r="D306" s="201" t="s">
        <v>753</v>
      </c>
    </row>
    <row r="307" spans="1:5" ht="52.8" x14ac:dyDescent="0.25">
      <c r="A307" s="201" t="str">
        <f t="shared" si="7"/>
        <v>TZ: 900; HZ: 750;  
BZI-II: 500; BZIII - IV: 350</v>
      </c>
      <c r="B307" s="201" t="s">
        <v>853</v>
      </c>
      <c r="C307" s="201" t="s">
        <v>7</v>
      </c>
      <c r="D307" s="201" t="s">
        <v>712</v>
      </c>
      <c r="E307" s="201" t="s">
        <v>1479</v>
      </c>
    </row>
    <row r="308" spans="1:5" ht="52.8" x14ac:dyDescent="0.25">
      <c r="A308" s="201" t="str">
        <f>IF($A$2=1,B308,IF($A$2=2,C308,IF($A$2=3,D308,"")))</f>
        <v>BZ I-II: 300; BZ III-IV: 300</v>
      </c>
      <c r="B308" s="201" t="s">
        <v>1531</v>
      </c>
      <c r="C308" s="201" t="s">
        <v>1532</v>
      </c>
      <c r="D308" s="201" t="s">
        <v>1532</v>
      </c>
      <c r="E308" s="201" t="s">
        <v>1479</v>
      </c>
    </row>
    <row r="309" spans="1:5" ht="52.8" x14ac:dyDescent="0.25">
      <c r="A309" s="201" t="str">
        <f t="shared" si="7"/>
        <v>BZ I-II:2400;BZ III-IV:2150</v>
      </c>
      <c r="B309" s="201" t="s">
        <v>748</v>
      </c>
      <c r="C309" s="201" t="s">
        <v>749</v>
      </c>
      <c r="D309" s="201" t="s">
        <v>747</v>
      </c>
      <c r="E309" s="201" t="s">
        <v>1479</v>
      </c>
    </row>
    <row r="310" spans="1:5" ht="52.8" x14ac:dyDescent="0.25">
      <c r="A310" s="201" t="str">
        <f t="shared" si="7"/>
        <v>BZ I-II:2600;BZ III-IV:3350</v>
      </c>
      <c r="B310" s="201" t="s">
        <v>756</v>
      </c>
      <c r="C310" s="201" t="s">
        <v>757</v>
      </c>
      <c r="D310" s="201" t="s">
        <v>755</v>
      </c>
      <c r="E310" s="201" t="s">
        <v>1479</v>
      </c>
    </row>
    <row r="311" spans="1:5" ht="52.8" x14ac:dyDescent="0.25">
      <c r="A311" s="201" t="str">
        <f t="shared" si="7"/>
        <v>BZ I-II:2100;BZ III-IV:1900</v>
      </c>
      <c r="B311" s="201" t="s">
        <v>214</v>
      </c>
      <c r="C311" s="201" t="s">
        <v>211</v>
      </c>
      <c r="D311" s="201" t="s">
        <v>713</v>
      </c>
      <c r="E311" s="201" t="s">
        <v>1479</v>
      </c>
    </row>
    <row r="312" spans="1:5" x14ac:dyDescent="0.25">
      <c r="A312" s="201" t="str">
        <f t="shared" si="7"/>
        <v>BZ I-II:3500;BZ III-IV:3400</v>
      </c>
      <c r="B312" s="201" t="s">
        <v>215</v>
      </c>
      <c r="C312" s="201" t="s">
        <v>213</v>
      </c>
      <c r="D312" s="201" t="s">
        <v>714</v>
      </c>
      <c r="E312" s="423"/>
    </row>
    <row r="313" spans="1:5" x14ac:dyDescent="0.25">
      <c r="A313" s="201" t="str">
        <f t="shared" si="7"/>
        <v>BZ III und IV</v>
      </c>
      <c r="B313" s="201" t="s">
        <v>655</v>
      </c>
      <c r="C313" s="201" t="s">
        <v>188</v>
      </c>
      <c r="D313" s="201" t="s">
        <v>1458</v>
      </c>
      <c r="E313" s="423"/>
    </row>
    <row r="314" spans="1:5" x14ac:dyDescent="0.25">
      <c r="A314" s="201" t="str">
        <f t="shared" si="7"/>
        <v>BZ III-IV: 500</v>
      </c>
      <c r="B314" s="201" t="s">
        <v>8</v>
      </c>
      <c r="C314" s="201" t="s">
        <v>129</v>
      </c>
      <c r="D314" s="201" t="s">
        <v>715</v>
      </c>
    </row>
    <row r="315" spans="1:5" x14ac:dyDescent="0.25">
      <c r="A315" s="201" t="str">
        <f t="shared" si="7"/>
        <v>Talzone</v>
      </c>
      <c r="B315" s="201" t="s">
        <v>176</v>
      </c>
      <c r="C315" s="201" t="s">
        <v>18</v>
      </c>
      <c r="D315" s="201" t="s">
        <v>716</v>
      </c>
    </row>
    <row r="316" spans="1:5" x14ac:dyDescent="0.25">
      <c r="A316" s="201" t="str">
        <f t="shared" si="7"/>
        <v>Hügelzone</v>
      </c>
      <c r="B316" s="201" t="s">
        <v>177</v>
      </c>
      <c r="C316" s="201" t="s">
        <v>151</v>
      </c>
      <c r="D316" s="201" t="s">
        <v>717</v>
      </c>
    </row>
    <row r="317" spans="1:5" x14ac:dyDescent="0.25">
      <c r="A317" s="201" t="str">
        <f t="shared" si="7"/>
        <v>Bergzone I</v>
      </c>
      <c r="B317" s="201" t="s">
        <v>9</v>
      </c>
      <c r="C317" s="201" t="s">
        <v>152</v>
      </c>
      <c r="D317" s="201" t="s">
        <v>718</v>
      </c>
    </row>
    <row r="318" spans="1:5" x14ac:dyDescent="0.25">
      <c r="A318" s="201" t="str">
        <f t="shared" si="7"/>
        <v>Bergzone II</v>
      </c>
      <c r="B318" s="201" t="s">
        <v>10</v>
      </c>
      <c r="C318" s="201" t="s">
        <v>153</v>
      </c>
      <c r="D318" s="201" t="s">
        <v>719</v>
      </c>
    </row>
    <row r="319" spans="1:5" x14ac:dyDescent="0.25">
      <c r="A319" s="201" t="str">
        <f t="shared" si="7"/>
        <v>Bergzone III</v>
      </c>
      <c r="B319" s="201" t="s">
        <v>11</v>
      </c>
      <c r="C319" s="201" t="s">
        <v>154</v>
      </c>
      <c r="D319" s="201" t="s">
        <v>720</v>
      </c>
    </row>
    <row r="320" spans="1:5" x14ac:dyDescent="0.25">
      <c r="A320" s="201" t="str">
        <f t="shared" si="7"/>
        <v>Bergzone IV</v>
      </c>
      <c r="B320" s="201" t="s">
        <v>12</v>
      </c>
      <c r="C320" s="201" t="s">
        <v>155</v>
      </c>
      <c r="D320" s="201" t="s">
        <v>721</v>
      </c>
    </row>
    <row r="321" spans="1:4" x14ac:dyDescent="0.25">
      <c r="A321" s="201" t="str">
        <f t="shared" si="7"/>
        <v>Uferwiese (634)</v>
      </c>
      <c r="B321" s="201" t="s">
        <v>1488</v>
      </c>
      <c r="C321" s="201" t="s">
        <v>1486</v>
      </c>
      <c r="D321" s="201" t="s">
        <v>1487</v>
      </c>
    </row>
    <row r="322" spans="1:4" x14ac:dyDescent="0.25">
      <c r="A322" s="201" t="str">
        <f t="shared" si="7"/>
        <v>Uferwiese entlang von Fliessgewässern*</v>
      </c>
      <c r="B322" s="201" t="s">
        <v>317</v>
      </c>
      <c r="C322" s="201" t="s">
        <v>484</v>
      </c>
      <c r="D322" s="201" t="s">
        <v>772</v>
      </c>
    </row>
    <row r="323" spans="1:4" ht="39.6" x14ac:dyDescent="0.25">
      <c r="A323" s="201" t="str">
        <f t="shared" si="7"/>
        <v>* Die Beiträge für die Qualitätsstufe II im Uferbereich treten erst 2015 in Kraft</v>
      </c>
      <c r="B323" s="201" t="s">
        <v>318</v>
      </c>
      <c r="C323" s="201" t="s">
        <v>485</v>
      </c>
      <c r="D323" s="201" t="s">
        <v>773</v>
      </c>
    </row>
    <row r="324" spans="1:4" x14ac:dyDescent="0.25">
      <c r="A324" s="201" t="str">
        <f>IF($A$2=1,B324,IF($A$2=2,C324,IF($A$2=3,D324,"")))</f>
        <v>TZ bis BZ II</v>
      </c>
      <c r="B324" s="201" t="s">
        <v>13</v>
      </c>
      <c r="C324" s="201" t="s">
        <v>35</v>
      </c>
      <c r="D324" s="201" t="s">
        <v>574</v>
      </c>
    </row>
    <row r="325" spans="1:4" x14ac:dyDescent="0.25">
      <c r="A325" s="201" t="str">
        <f>IF($A$2=1,B325,IF($A$2=2,C325,IF($A$2=3,D325,"")))</f>
        <v>TZ und HZ</v>
      </c>
      <c r="B325" s="201" t="s">
        <v>14</v>
      </c>
      <c r="C325" s="201" t="s">
        <v>120</v>
      </c>
      <c r="D325" s="201" t="s">
        <v>722</v>
      </c>
    </row>
    <row r="326" spans="1:4" x14ac:dyDescent="0.25">
      <c r="A326" s="201" t="str">
        <f>IF($A$2=1,B326,IF($A$2=2,C326,IF($A$2=3,D326,"")))</f>
        <v>TZ, HZ, BZ I-II</v>
      </c>
      <c r="B326" s="201" t="s">
        <v>15</v>
      </c>
      <c r="C326" s="201" t="s">
        <v>119</v>
      </c>
      <c r="D326" s="201" t="s">
        <v>119</v>
      </c>
    </row>
    <row r="327" spans="1:4" ht="79.2" x14ac:dyDescent="0.25">
      <c r="A327" s="201" t="str">
        <f>IF($A$2=1,B327,IF($A$2=2,C327,IF($A$2=3,D327,"")))</f>
        <v>Stand gemäss Verordnungspaket vom Oktober 2025.
AGRIDEA lehnt jede Haftung und Gewährleistung ab, die aus Berechnungen mit diesem Instrument abgeleitet werden.
Version 4.11</v>
      </c>
      <c r="B327" s="438" t="s">
        <v>1603</v>
      </c>
      <c r="C327" s="438" t="s">
        <v>1601</v>
      </c>
      <c r="D327" s="438" t="s">
        <v>1602</v>
      </c>
    </row>
    <row r="328" spans="1:4" ht="14.25" customHeight="1" x14ac:dyDescent="0.25">
      <c r="A328" s="201"/>
      <c r="B328" s="201"/>
      <c r="C328" s="201"/>
      <c r="D328" s="201"/>
    </row>
    <row r="329" spans="1:4" x14ac:dyDescent="0.25">
      <c r="A329" s="201" t="str">
        <f t="shared" ref="A329:A396" si="8">IF($A$2=1,B329,IF($A$2=2,C329,IF($A$2=3,D329,"")))</f>
        <v>Alpungsbeitrag (an den Ganzjahresbetrieb)</v>
      </c>
      <c r="B329" s="201" t="s">
        <v>841</v>
      </c>
      <c r="C329" s="201" t="s">
        <v>725</v>
      </c>
      <c r="D329" s="201" t="s">
        <v>1470</v>
      </c>
    </row>
    <row r="330" spans="1:4" ht="26.4" x14ac:dyDescent="0.25">
      <c r="A330" s="201" t="str">
        <f t="shared" si="8"/>
        <v>gesömmerte raufutterverzehrende Nutztiere</v>
      </c>
      <c r="B330" s="201" t="s">
        <v>842</v>
      </c>
      <c r="C330" s="201" t="s">
        <v>724</v>
      </c>
      <c r="D330" s="201" t="s">
        <v>921</v>
      </c>
    </row>
    <row r="331" spans="1:4" x14ac:dyDescent="0.25">
      <c r="A331" s="201" t="str">
        <f t="shared" si="8"/>
        <v>Dauergrünfläche ausser BFF</v>
      </c>
      <c r="B331" s="201" t="s">
        <v>894</v>
      </c>
      <c r="C331" s="201" t="s">
        <v>856</v>
      </c>
      <c r="D331" s="201" t="s">
        <v>1459</v>
      </c>
    </row>
    <row r="332" spans="1:4" x14ac:dyDescent="0.25">
      <c r="A332" s="201" t="str">
        <f t="shared" si="8"/>
        <v>BFF Grünland (1)</v>
      </c>
      <c r="B332" s="201" t="s">
        <v>85</v>
      </c>
      <c r="C332" s="201" t="s">
        <v>86</v>
      </c>
      <c r="D332" s="201" t="s">
        <v>1408</v>
      </c>
    </row>
    <row r="333" spans="1:4" ht="26.4" x14ac:dyDescent="0.25">
      <c r="A333" s="201" t="str">
        <f t="shared" si="8"/>
        <v>BFF = Biodiversitätsförderflächen</v>
      </c>
      <c r="B333" s="201" t="s">
        <v>895</v>
      </c>
      <c r="C333" s="201" t="s">
        <v>857</v>
      </c>
      <c r="D333" s="201" t="s">
        <v>948</v>
      </c>
    </row>
    <row r="334" spans="1:4" x14ac:dyDescent="0.25">
      <c r="A334" s="201" t="str">
        <f t="shared" si="8"/>
        <v>Grünland</v>
      </c>
      <c r="B334" s="201" t="s">
        <v>27</v>
      </c>
      <c r="C334" s="201" t="s">
        <v>62</v>
      </c>
      <c r="D334" s="201" t="s">
        <v>575</v>
      </c>
    </row>
    <row r="335" spans="1:4" ht="26.4" x14ac:dyDescent="0.25">
      <c r="A335" s="201" t="str">
        <f t="shared" si="8"/>
        <v>+ angestammte Flächen im Ausland</v>
      </c>
      <c r="B335" s="274" t="s">
        <v>640</v>
      </c>
      <c r="C335" s="274" t="s">
        <v>639</v>
      </c>
      <c r="D335" s="275" t="s">
        <v>576</v>
      </c>
    </row>
    <row r="336" spans="1:4" ht="26.4" x14ac:dyDescent="0.25">
      <c r="A336" s="201" t="str">
        <f t="shared" si="8"/>
        <v>Direktzahlungen der EU für Fläche im Ausland (im Vorjahr)</v>
      </c>
      <c r="B336" s="201" t="s">
        <v>31</v>
      </c>
      <c r="C336" s="201" t="s">
        <v>641</v>
      </c>
      <c r="D336" s="201" t="s">
        <v>577</v>
      </c>
    </row>
    <row r="337" spans="1:4" ht="26.4" x14ac:dyDescent="0.25">
      <c r="A337" s="201" t="str">
        <f t="shared" si="8"/>
        <v>angestammte offene Ackerflächen und Dauerkulturen im Ausland</v>
      </c>
      <c r="B337" s="201" t="s">
        <v>29</v>
      </c>
      <c r="C337" s="201" t="s">
        <v>637</v>
      </c>
      <c r="D337" s="201" t="s">
        <v>578</v>
      </c>
    </row>
    <row r="338" spans="1:4" ht="26.4" x14ac:dyDescent="0.25">
      <c r="A338" s="201" t="str">
        <f t="shared" si="8"/>
        <v>angestammtes Grünland im Ausland</v>
      </c>
      <c r="B338" s="201" t="s">
        <v>28</v>
      </c>
      <c r="C338" s="201" t="s">
        <v>638</v>
      </c>
      <c r="D338" s="201" t="s">
        <v>579</v>
      </c>
    </row>
    <row r="339" spans="1:4" ht="52.8" x14ac:dyDescent="0.25">
      <c r="A339" s="201" t="str">
        <f t="shared" si="8"/>
        <v>Faktor für Ansatz (= RGVE eff. / RGVE min.),
falls Mindesttierbesatz erreicht, Faktor = 1</v>
      </c>
      <c r="B339" s="201" t="s">
        <v>601</v>
      </c>
      <c r="C339" s="201" t="s">
        <v>486</v>
      </c>
      <c r="D339" s="201" t="s">
        <v>774</v>
      </c>
    </row>
    <row r="340" spans="1:4" x14ac:dyDescent="0.25">
      <c r="A340" s="201" t="str">
        <f t="shared" si="8"/>
        <v>Betrag = Faktor x 600</v>
      </c>
      <c r="B340" s="201" t="s">
        <v>1571</v>
      </c>
      <c r="C340" s="201" t="s">
        <v>1572</v>
      </c>
      <c r="D340" s="201" t="s">
        <v>1573</v>
      </c>
    </row>
    <row r="341" spans="1:4" x14ac:dyDescent="0.25">
      <c r="A341" s="201" t="str">
        <f t="shared" si="8"/>
        <v>Betrag = Faktor x 300</v>
      </c>
      <c r="B341" s="201" t="s">
        <v>1574</v>
      </c>
      <c r="C341" s="201" t="s">
        <v>1575</v>
      </c>
      <c r="D341" s="201" t="s">
        <v>1576</v>
      </c>
    </row>
    <row r="342" spans="1:4" ht="52.8" x14ac:dyDescent="0.25">
      <c r="A342" s="201" t="str">
        <f t="shared" si="8"/>
        <v>Falls Mindesttierbesatz nicht erreicht, Flächen x Faktor einsetzen</v>
      </c>
      <c r="B342" s="201" t="s">
        <v>602</v>
      </c>
      <c r="C342" s="201" t="s">
        <v>488</v>
      </c>
      <c r="D342" s="201" t="s">
        <v>775</v>
      </c>
    </row>
    <row r="343" spans="1:4" x14ac:dyDescent="0.25">
      <c r="A343" s="201" t="str">
        <f t="shared" si="8"/>
        <v>Fläche (ha)</v>
      </c>
      <c r="B343" s="201" t="s">
        <v>102</v>
      </c>
      <c r="C343" s="201" t="s">
        <v>103</v>
      </c>
      <c r="D343" s="201" t="s">
        <v>104</v>
      </c>
    </row>
    <row r="344" spans="1:4" ht="26.4" x14ac:dyDescent="0.25">
      <c r="A344" s="201" t="str">
        <f t="shared" si="8"/>
        <v>** Fläche = BFF Grünland  + Kunstwiesen + Dauergrünfläche</v>
      </c>
      <c r="B344" s="201" t="s">
        <v>820</v>
      </c>
      <c r="C344" s="201" t="s">
        <v>489</v>
      </c>
      <c r="D344" s="201" t="s">
        <v>776</v>
      </c>
    </row>
    <row r="345" spans="1:4" x14ac:dyDescent="0.25">
      <c r="A345" s="201" t="str">
        <f t="shared" si="8"/>
        <v>Betrag (Fr./ha)</v>
      </c>
      <c r="B345" s="201" t="s">
        <v>843</v>
      </c>
      <c r="C345" s="201" t="s">
        <v>726</v>
      </c>
      <c r="D345" s="201" t="s">
        <v>939</v>
      </c>
    </row>
    <row r="346" spans="1:4" x14ac:dyDescent="0.25">
      <c r="A346" s="201" t="str">
        <f t="shared" si="8"/>
        <v>Zwischentotal (Fr.)</v>
      </c>
      <c r="B346" s="201" t="s">
        <v>844</v>
      </c>
      <c r="C346" s="201" t="s">
        <v>727</v>
      </c>
      <c r="D346" s="201" t="s">
        <v>947</v>
      </c>
    </row>
    <row r="347" spans="1:4" x14ac:dyDescent="0.25">
      <c r="A347" s="201" t="str">
        <f t="shared" si="8"/>
        <v>Kunstwiesen</v>
      </c>
      <c r="B347" s="201" t="s">
        <v>845</v>
      </c>
      <c r="C347" s="201" t="s">
        <v>729</v>
      </c>
      <c r="D347" s="201" t="s">
        <v>922</v>
      </c>
    </row>
    <row r="348" spans="1:4" x14ac:dyDescent="0.25">
      <c r="A348" s="201" t="str">
        <f t="shared" si="8"/>
        <v>Streueflächen (851)</v>
      </c>
      <c r="B348" s="201" t="s">
        <v>1028</v>
      </c>
      <c r="C348" s="201" t="s">
        <v>1126</v>
      </c>
      <c r="D348" s="201" t="s">
        <v>1127</v>
      </c>
    </row>
    <row r="349" spans="1:4" x14ac:dyDescent="0.25">
      <c r="A349" s="201" t="str">
        <f t="shared" si="8"/>
        <v>extensiv genutzte Wiesen (611,622)</v>
      </c>
      <c r="B349" s="201" t="s">
        <v>1029</v>
      </c>
      <c r="C349" s="201" t="s">
        <v>1085</v>
      </c>
      <c r="D349" s="201" t="s">
        <v>1086</v>
      </c>
    </row>
    <row r="350" spans="1:4" x14ac:dyDescent="0.25">
      <c r="A350" s="201" t="str">
        <f t="shared" si="8"/>
        <v>TZ: 1440; HZ: 1220</v>
      </c>
      <c r="B350" s="201" t="s">
        <v>1197</v>
      </c>
      <c r="C350" s="201" t="s">
        <v>1186</v>
      </c>
      <c r="D350" s="201" t="s">
        <v>1199</v>
      </c>
    </row>
    <row r="351" spans="1:4" x14ac:dyDescent="0.25">
      <c r="A351" s="201" t="str">
        <f t="shared" si="8"/>
        <v>BZ I-II:860;BZ III-IV:680</v>
      </c>
      <c r="B351" s="201" t="s">
        <v>1198</v>
      </c>
      <c r="C351" s="201" t="s">
        <v>1187</v>
      </c>
      <c r="D351" s="201" t="s">
        <v>1200</v>
      </c>
    </row>
    <row r="352" spans="1:4" x14ac:dyDescent="0.25">
      <c r="A352" s="201" t="str">
        <f t="shared" si="8"/>
        <v>TZ: 3700; HZ: 3400</v>
      </c>
      <c r="B352" s="201" t="s">
        <v>846</v>
      </c>
      <c r="C352" s="201" t="s">
        <v>750</v>
      </c>
      <c r="D352" s="201" t="s">
        <v>923</v>
      </c>
    </row>
    <row r="353" spans="1:4" x14ac:dyDescent="0.25">
      <c r="A353" s="201" t="str">
        <f t="shared" si="8"/>
        <v>BZ I-II:2900;BZ III-IV:2650</v>
      </c>
      <c r="B353" s="201" t="s">
        <v>848</v>
      </c>
      <c r="C353" s="201" t="s">
        <v>751</v>
      </c>
      <c r="D353" s="201" t="s">
        <v>924</v>
      </c>
    </row>
    <row r="354" spans="1:4" x14ac:dyDescent="0.25">
      <c r="A354" s="201" t="str">
        <f t="shared" si="8"/>
        <v>Ackerschonstreifen</v>
      </c>
      <c r="B354" s="201" t="s">
        <v>1312</v>
      </c>
      <c r="C354" s="201" t="s">
        <v>1313</v>
      </c>
      <c r="D354" s="201" t="s">
        <v>1314</v>
      </c>
    </row>
    <row r="355" spans="1:4" x14ac:dyDescent="0.25">
      <c r="A355" s="201" t="str">
        <f t="shared" si="8"/>
        <v>TZ: 3900; HZ: 3600</v>
      </c>
      <c r="B355" s="201" t="s">
        <v>847</v>
      </c>
      <c r="C355" s="201" t="s">
        <v>759</v>
      </c>
      <c r="D355" s="201" t="s">
        <v>925</v>
      </c>
    </row>
    <row r="356" spans="1:4" x14ac:dyDescent="0.25">
      <c r="A356" s="201" t="str">
        <f t="shared" si="8"/>
        <v>BZ I-II:3100;BZ III-IV:2850</v>
      </c>
      <c r="B356" s="201" t="s">
        <v>849</v>
      </c>
      <c r="C356" s="201" t="s">
        <v>760</v>
      </c>
      <c r="D356" s="201" t="s">
        <v>926</v>
      </c>
    </row>
    <row r="357" spans="1:4" x14ac:dyDescent="0.25">
      <c r="A357" s="201" t="str">
        <f t="shared" si="8"/>
        <v>regionsspezifische BFF (594)</v>
      </c>
      <c r="B357" s="201" t="s">
        <v>1131</v>
      </c>
      <c r="C357" s="201" t="s">
        <v>1130</v>
      </c>
      <c r="D357" s="201" t="s">
        <v>1132</v>
      </c>
    </row>
    <row r="358" spans="1:4" x14ac:dyDescent="0.25">
      <c r="A358" s="201" t="str">
        <f t="shared" si="8"/>
        <v>weitere ökologische Ausgleichsflächen</v>
      </c>
      <c r="B358" s="201" t="s">
        <v>431</v>
      </c>
      <c r="C358" s="201" t="s">
        <v>363</v>
      </c>
      <c r="D358" s="201" t="s">
        <v>580</v>
      </c>
    </row>
    <row r="359" spans="1:4" x14ac:dyDescent="0.25">
      <c r="A359" s="201" t="str">
        <f t="shared" si="8"/>
        <v>zusätzlicher Betrag (Fr./ha)</v>
      </c>
      <c r="B359" s="201" t="s">
        <v>911</v>
      </c>
      <c r="C359" s="201" t="s">
        <v>761</v>
      </c>
      <c r="D359" s="201" t="s">
        <v>940</v>
      </c>
    </row>
    <row r="360" spans="1:4" x14ac:dyDescent="0.25">
      <c r="A360" s="201" t="str">
        <f t="shared" si="8"/>
        <v>Massnahme:</v>
      </c>
      <c r="B360" s="201" t="s">
        <v>866</v>
      </c>
      <c r="C360" s="201" t="s">
        <v>865</v>
      </c>
      <c r="D360" s="201" t="s">
        <v>927</v>
      </c>
    </row>
    <row r="361" spans="1:4" x14ac:dyDescent="0.25">
      <c r="A361" s="201" t="str">
        <f t="shared" si="8"/>
        <v>Einheit (ha oder NST)</v>
      </c>
      <c r="B361" s="201" t="s">
        <v>850</v>
      </c>
      <c r="C361" s="201" t="s">
        <v>762</v>
      </c>
      <c r="D361" s="201" t="s">
        <v>928</v>
      </c>
    </row>
    <row r="362" spans="1:4" x14ac:dyDescent="0.25">
      <c r="A362" s="201" t="str">
        <f t="shared" si="8"/>
        <v>Flächen in Hanglagen &gt; 50%</v>
      </c>
      <c r="B362" s="201" t="s">
        <v>1167</v>
      </c>
      <c r="C362" s="201" t="s">
        <v>1166</v>
      </c>
      <c r="D362" s="201" t="s">
        <v>1168</v>
      </c>
    </row>
    <row r="363" spans="1:4" x14ac:dyDescent="0.25">
      <c r="A363" s="201" t="str">
        <f t="shared" si="8"/>
        <v>Flächen ohne Mindesttierbesatzanforderung</v>
      </c>
      <c r="B363" s="201" t="s">
        <v>817</v>
      </c>
      <c r="C363" s="201" t="s">
        <v>453</v>
      </c>
      <c r="D363" s="201" t="s">
        <v>581</v>
      </c>
    </row>
    <row r="364" spans="1:4" x14ac:dyDescent="0.25">
      <c r="A364" s="201" t="str">
        <f t="shared" si="8"/>
        <v>Flächen mit Mindesttierbesatzanforderung</v>
      </c>
      <c r="B364" s="201" t="s">
        <v>827</v>
      </c>
      <c r="C364" s="201" t="s">
        <v>454</v>
      </c>
      <c r="D364" s="201" t="s">
        <v>582</v>
      </c>
    </row>
    <row r="365" spans="1:4" ht="39.6" x14ac:dyDescent="0.25">
      <c r="A365" s="201" t="str">
        <f t="shared" si="8"/>
        <v>Flächen mit Mindesttierbesatzanforderung (wie in Register "Versorgungssicherheit" eingegeben)</v>
      </c>
      <c r="B365" s="201" t="s">
        <v>25</v>
      </c>
      <c r="C365" s="201" t="s">
        <v>642</v>
      </c>
      <c r="D365" s="201" t="s">
        <v>583</v>
      </c>
    </row>
    <row r="366" spans="1:4" x14ac:dyDescent="0.25">
      <c r="A366" s="201"/>
      <c r="B366" s="201"/>
      <c r="C366" s="201"/>
      <c r="D366" s="201"/>
    </row>
    <row r="367" spans="1:4" ht="39.6" x14ac:dyDescent="0.25">
      <c r="A367" s="201" t="str">
        <f t="shared" si="8"/>
        <v>(1) BFF Grünland = extensiv und wenig intensiv genutzte Wiesen, extensive Weiden und Waldweiden, Uferwiesen</v>
      </c>
      <c r="B367" s="201" t="s">
        <v>1491</v>
      </c>
      <c r="C367" s="201" t="s">
        <v>1489</v>
      </c>
      <c r="D367" s="201" t="s">
        <v>1490</v>
      </c>
    </row>
    <row r="368" spans="1:4" x14ac:dyDescent="0.25">
      <c r="A368" s="201" t="str">
        <f t="shared" si="8"/>
        <v>(ha)</v>
      </c>
      <c r="B368" s="201" t="s">
        <v>860</v>
      </c>
      <c r="C368" s="201" t="s">
        <v>860</v>
      </c>
      <c r="D368" s="201" t="s">
        <v>860</v>
      </c>
    </row>
    <row r="369" spans="1:5" x14ac:dyDescent="0.25">
      <c r="A369" s="201" t="str">
        <f t="shared" si="8"/>
        <v>Voraussetzung: überbetriebliches Projekt</v>
      </c>
      <c r="B369" s="201" t="s">
        <v>896</v>
      </c>
      <c r="C369" s="201" t="s">
        <v>862</v>
      </c>
      <c r="D369" s="201" t="s">
        <v>929</v>
      </c>
    </row>
    <row r="370" spans="1:5" x14ac:dyDescent="0.25">
      <c r="A370" s="201" t="str">
        <f t="shared" si="8"/>
        <v>Bezeichnung</v>
      </c>
      <c r="B370" s="201" t="s">
        <v>864</v>
      </c>
      <c r="C370" s="201" t="s">
        <v>863</v>
      </c>
      <c r="D370" s="201" t="s">
        <v>930</v>
      </c>
    </row>
    <row r="371" spans="1:5" x14ac:dyDescent="0.25">
      <c r="A371" s="201" t="str">
        <f t="shared" si="8"/>
        <v>Anzahl Einheiten*</v>
      </c>
      <c r="B371" s="201" t="s">
        <v>897</v>
      </c>
      <c r="C371" s="201" t="s">
        <v>867</v>
      </c>
      <c r="D371" s="201" t="s">
        <v>903</v>
      </c>
    </row>
    <row r="372" spans="1:5" ht="26.4" x14ac:dyDescent="0.25">
      <c r="A372" s="201" t="str">
        <f t="shared" si="8"/>
        <v>* ha, NST nach Normalstoss, Stück, Laufmeter, Betrieb</v>
      </c>
      <c r="B372" s="201" t="s">
        <v>320</v>
      </c>
      <c r="C372" s="201" t="s">
        <v>612</v>
      </c>
      <c r="D372" s="201" t="s">
        <v>777</v>
      </c>
      <c r="E372" s="270" t="s">
        <v>321</v>
      </c>
    </row>
    <row r="373" spans="1:5" x14ac:dyDescent="0.25">
      <c r="A373" s="201" t="str">
        <f t="shared" si="8"/>
        <v>** siehe Register "Begrenzung"</v>
      </c>
      <c r="B373" s="201" t="s">
        <v>1019</v>
      </c>
      <c r="C373" s="201" t="s">
        <v>1018</v>
      </c>
      <c r="D373" s="201" t="s">
        <v>1460</v>
      </c>
    </row>
    <row r="374" spans="1:5" x14ac:dyDescent="0.25">
      <c r="A374" s="201" t="str">
        <f t="shared" si="8"/>
        <v>- Begrenzung pro Standardarbeitskraft</v>
      </c>
      <c r="B374" s="201" t="s">
        <v>912</v>
      </c>
      <c r="C374" s="201" t="s">
        <v>463</v>
      </c>
      <c r="D374" s="201" t="s">
        <v>584</v>
      </c>
    </row>
    <row r="375" spans="1:5" x14ac:dyDescent="0.25">
      <c r="A375" s="201" t="str">
        <f t="shared" si="8"/>
        <v>Begrenzung pro Standardarbeitskraft</v>
      </c>
      <c r="B375" s="201" t="s">
        <v>898</v>
      </c>
      <c r="C375" s="201" t="s">
        <v>874</v>
      </c>
      <c r="D375" s="201" t="s">
        <v>931</v>
      </c>
    </row>
    <row r="376" spans="1:5" ht="26.4" x14ac:dyDescent="0.25">
      <c r="A376" s="201" t="str">
        <f t="shared" si="8"/>
        <v>von der Grenze pro SAK betroffene Direktzahlungen:</v>
      </c>
      <c r="B376" s="201" t="s">
        <v>899</v>
      </c>
      <c r="C376" s="201" t="s">
        <v>875</v>
      </c>
      <c r="D376" s="201" t="s">
        <v>934</v>
      </c>
    </row>
    <row r="377" spans="1:5" ht="26.4" x14ac:dyDescent="0.25">
      <c r="A377" s="201" t="str">
        <f t="shared" si="8"/>
        <v>Versorgungssicherheitsbeiträge (ohne Beitrag für einzelne Kulturen)</v>
      </c>
      <c r="B377" s="201" t="s">
        <v>905</v>
      </c>
      <c r="C377" s="201" t="s">
        <v>876</v>
      </c>
      <c r="D377" s="201" t="s">
        <v>932</v>
      </c>
    </row>
    <row r="378" spans="1:5" ht="26.4" x14ac:dyDescent="0.25">
      <c r="A378" s="201" t="str">
        <f>IF($A$2=1,B378,IF($A$2=2,C378,IF($A$2=3,D378,"")))</f>
        <v>Biodiversitätsbeiträge (ohne Vernetzungsbeitrag)</v>
      </c>
      <c r="B378" s="201" t="s">
        <v>906</v>
      </c>
      <c r="C378" s="201" t="s">
        <v>877</v>
      </c>
      <c r="D378" s="201" t="s">
        <v>758</v>
      </c>
    </row>
    <row r="379" spans="1:5" x14ac:dyDescent="0.25">
      <c r="A379" s="201" t="str">
        <f t="shared" si="8"/>
        <v>Grenze (Fr./ SAK)</v>
      </c>
      <c r="B379" s="201" t="s">
        <v>399</v>
      </c>
      <c r="C379" s="201" t="s">
        <v>462</v>
      </c>
      <c r="D379" s="201" t="s">
        <v>585</v>
      </c>
    </row>
    <row r="380" spans="1:5" ht="26.4" x14ac:dyDescent="0.25">
      <c r="A380" s="201" t="str">
        <f t="shared" si="8"/>
        <v>Grenze in 2012: Fr. 70'000.-/ SAK - neue Grenze noch nicht festgelegt</v>
      </c>
      <c r="B380" s="201" t="s">
        <v>907</v>
      </c>
      <c r="C380" s="201" t="s">
        <v>878</v>
      </c>
      <c r="D380" s="201" t="s">
        <v>933</v>
      </c>
    </row>
    <row r="381" spans="1:5" x14ac:dyDescent="0.25">
      <c r="A381" s="201" t="str">
        <f t="shared" si="8"/>
        <v>Obergrenze der betroffenen Direktzahlungen:</v>
      </c>
      <c r="B381" s="201" t="s">
        <v>908</v>
      </c>
      <c r="C381" s="201" t="s">
        <v>879</v>
      </c>
      <c r="D381" s="201" t="s">
        <v>935</v>
      </c>
    </row>
    <row r="382" spans="1:5" ht="26.4" x14ac:dyDescent="0.25">
      <c r="A382" s="201" t="str">
        <f t="shared" si="8"/>
        <v>effektiv gezahlte Summe der betroffenen Direktzahlungen:</v>
      </c>
      <c r="B382" s="201" t="s">
        <v>917</v>
      </c>
      <c r="C382" s="201" t="s">
        <v>880</v>
      </c>
      <c r="D382" s="201" t="s">
        <v>936</v>
      </c>
    </row>
    <row r="383" spans="1:5" x14ac:dyDescent="0.25">
      <c r="A383" s="201" t="str">
        <f t="shared" si="8"/>
        <v>Minimum von b) und c)</v>
      </c>
      <c r="B383" s="201" t="s">
        <v>918</v>
      </c>
      <c r="C383" s="201" t="s">
        <v>884</v>
      </c>
      <c r="D383" s="201" t="s">
        <v>941</v>
      </c>
    </row>
    <row r="384" spans="1:5" ht="26.4" x14ac:dyDescent="0.25">
      <c r="A384" s="201" t="str">
        <f t="shared" si="8"/>
        <v>Kürzung des Gesamtbetrags der Direktzahlungen</v>
      </c>
      <c r="B384" s="201" t="s">
        <v>909</v>
      </c>
      <c r="C384" s="201" t="s">
        <v>885</v>
      </c>
      <c r="D384" s="201" t="s">
        <v>942</v>
      </c>
    </row>
    <row r="385" spans="1:4" x14ac:dyDescent="0.25">
      <c r="A385" s="201" t="str">
        <f t="shared" si="8"/>
        <v>Kürzung aufgrund der Begrenzung pro SAK*</v>
      </c>
      <c r="B385" s="201" t="s">
        <v>991</v>
      </c>
      <c r="C385" s="201" t="s">
        <v>992</v>
      </c>
      <c r="D385" s="201" t="s">
        <v>993</v>
      </c>
    </row>
    <row r="386" spans="1:4" ht="26.4" x14ac:dyDescent="0.25">
      <c r="A386" s="201" t="str">
        <f t="shared" si="8"/>
        <v>Kürzung aufgrund des Sparprogrammes für die Bundesfinanzen KAP 2014:**</v>
      </c>
      <c r="B386" s="201" t="s">
        <v>995</v>
      </c>
      <c r="C386" s="201" t="s">
        <v>998</v>
      </c>
      <c r="D386" s="201" t="s">
        <v>1005</v>
      </c>
    </row>
    <row r="387" spans="1:4" x14ac:dyDescent="0.25">
      <c r="A387" s="201" t="str">
        <f t="shared" si="8"/>
        <v>für 2015, 2016 und 2017: 1.9%</v>
      </c>
      <c r="B387" s="201" t="s">
        <v>994</v>
      </c>
      <c r="C387" s="201" t="s">
        <v>1000</v>
      </c>
      <c r="D387" s="201" t="s">
        <v>1006</v>
      </c>
    </row>
    <row r="388" spans="1:4" x14ac:dyDescent="0.25">
      <c r="A388" s="201" t="str">
        <f t="shared" si="8"/>
        <v>davon</v>
      </c>
      <c r="B388" s="201" t="s">
        <v>996</v>
      </c>
      <c r="C388" s="201" t="s">
        <v>999</v>
      </c>
      <c r="D388" s="201" t="s">
        <v>1007</v>
      </c>
    </row>
    <row r="389" spans="1:4" ht="39.6" x14ac:dyDescent="0.25">
      <c r="A389" s="201" t="str">
        <f t="shared" si="8"/>
        <v>** Die Reduktion erfolgt auf der Summe der oben zusammengefassten Überträge 1-6, abzüglich der Vernetzungsbeiträge aus dem Blatt "Biodiversität"</v>
      </c>
      <c r="B389" s="201" t="s">
        <v>997</v>
      </c>
      <c r="C389" s="201" t="s">
        <v>1001</v>
      </c>
      <c r="D389" s="201" t="s">
        <v>1008</v>
      </c>
    </row>
    <row r="390" spans="1:4" ht="26.4" x14ac:dyDescent="0.25">
      <c r="A390" s="201" t="str">
        <f t="shared" si="8"/>
        <v>Berechnete Werte (vorstehende Seiten = Beiträge 2014)</v>
      </c>
      <c r="B390" s="201" t="s">
        <v>801</v>
      </c>
      <c r="C390" s="201" t="s">
        <v>798</v>
      </c>
      <c r="D390" s="201" t="s">
        <v>890</v>
      </c>
    </row>
    <row r="391" spans="1:4" ht="52.8" x14ac:dyDescent="0.25">
      <c r="A391" s="201" t="str">
        <f>IF($A$2=1,B391,IF($A$2=2,C391,IF($A$2=3,D391,"")))</f>
        <v xml:space="preserve">Übertragung der berechneten Werte oder angepasste Werte gemäss massgebenden Daten** und total der kalkulierten Zuschläge zu den VSB***  </v>
      </c>
      <c r="B391" s="201" t="s">
        <v>889</v>
      </c>
      <c r="C391" s="201" t="s">
        <v>888</v>
      </c>
      <c r="D391" s="201" t="s">
        <v>891</v>
      </c>
    </row>
    <row r="392" spans="1:4" x14ac:dyDescent="0.25">
      <c r="A392" s="201" t="str">
        <f t="shared" si="8"/>
        <v>Basisbetrag (Fr./ha)</v>
      </c>
      <c r="B392" s="201" t="s">
        <v>910</v>
      </c>
      <c r="C392" s="201" t="s">
        <v>886</v>
      </c>
      <c r="D392" s="201" t="s">
        <v>943</v>
      </c>
    </row>
    <row r="393" spans="1:4" x14ac:dyDescent="0.25">
      <c r="A393" s="201" t="str">
        <f t="shared" si="8"/>
        <v>Beitrag der Qualitätsstufe I (Fr./ha)</v>
      </c>
      <c r="B393" s="201" t="s">
        <v>829</v>
      </c>
      <c r="C393" s="201" t="s">
        <v>458</v>
      </c>
      <c r="D393" s="201" t="s">
        <v>603</v>
      </c>
    </row>
    <row r="394" spans="1:4" x14ac:dyDescent="0.25">
      <c r="A394" s="201" t="str">
        <f t="shared" si="8"/>
        <v>Beitrag der Qualitätsstufe II (Fr./ha)</v>
      </c>
      <c r="B394" s="201" t="s">
        <v>830</v>
      </c>
      <c r="C394" s="201" t="s">
        <v>457</v>
      </c>
      <c r="D394" s="201" t="s">
        <v>604</v>
      </c>
    </row>
    <row r="395" spans="1:4" x14ac:dyDescent="0.25">
      <c r="A395" s="201" t="str">
        <f>IF($A$2=1,B395,IF($A$2=2,C395,IF($A$2=3,D395,"")))</f>
        <v>Beitrag der Qualitätsstufe III (Fr./ha)</v>
      </c>
      <c r="B395" s="201" t="s">
        <v>831</v>
      </c>
      <c r="C395" s="201" t="s">
        <v>456</v>
      </c>
      <c r="D395" s="201" t="s">
        <v>605</v>
      </c>
    </row>
    <row r="396" spans="1:4" x14ac:dyDescent="0.25">
      <c r="A396" s="201" t="str">
        <f t="shared" si="8"/>
        <v>Vernetzungs- beitrag (Fr./ha)</v>
      </c>
      <c r="B396" s="201" t="s">
        <v>832</v>
      </c>
      <c r="C396" s="201" t="s">
        <v>455</v>
      </c>
      <c r="D396" s="201" t="s">
        <v>615</v>
      </c>
    </row>
    <row r="397" spans="1:4" ht="52.8" x14ac:dyDescent="0.25">
      <c r="A397" s="201" t="str">
        <f>IF($A$2=1,B397,IF($A$2=2,C397,IF($A$2=3,D397,"")))</f>
        <v>Achtung! Flächen der Qualitätsstufe II sind auch zu Beiträgen der Qualitätsstufe I berechtigt. Flächen daher auch bei niedrigeren Qualitätsstufen eingeben.</v>
      </c>
      <c r="B397" s="201" t="s">
        <v>1055</v>
      </c>
      <c r="C397" s="201" t="s">
        <v>1056</v>
      </c>
      <c r="D397" s="201" t="s">
        <v>1461</v>
      </c>
    </row>
    <row r="398" spans="1:4" x14ac:dyDescent="0.25">
      <c r="A398" s="201" t="str">
        <f t="shared" ref="A398:A426" si="9">IF($A$2=1,B398,IF($A$2=2,C398,IF($A$2=3,D398,"")))</f>
        <v>Mindesttierbesatz/ha auf BFF Grünland</v>
      </c>
      <c r="B398" s="201" t="s">
        <v>810</v>
      </c>
      <c r="C398" s="201" t="s">
        <v>407</v>
      </c>
      <c r="D398" s="201" t="s">
        <v>616</v>
      </c>
    </row>
    <row r="399" spans="1:4" ht="26.4" x14ac:dyDescent="0.25">
      <c r="A399" s="201" t="str">
        <f t="shared" si="9"/>
        <v>Zusatzbeitrag für herbizidlose, schonende Bodenbearbeitung</v>
      </c>
      <c r="B399" s="201" t="s">
        <v>434</v>
      </c>
      <c r="C399" s="201" t="s">
        <v>364</v>
      </c>
      <c r="D399" s="201" t="s">
        <v>617</v>
      </c>
    </row>
    <row r="400" spans="1:4" x14ac:dyDescent="0.25">
      <c r="A400" s="201" t="str">
        <f t="shared" si="9"/>
        <v>Präzise Applikationstechniken*</v>
      </c>
      <c r="B400" s="201" t="s">
        <v>1581</v>
      </c>
      <c r="C400" s="201" t="s">
        <v>1582</v>
      </c>
      <c r="D400" s="201" t="s">
        <v>1583</v>
      </c>
    </row>
    <row r="401" spans="1:5" x14ac:dyDescent="0.25">
      <c r="A401" s="201" t="str">
        <f t="shared" si="9"/>
        <v>Neu einmaliger Beitrag pro Maschine</v>
      </c>
      <c r="B401" s="201" t="s">
        <v>821</v>
      </c>
      <c r="C401" s="201" t="s">
        <v>490</v>
      </c>
      <c r="D401" s="201" t="s">
        <v>778</v>
      </c>
    </row>
    <row r="402" spans="1:5" ht="52.8" x14ac:dyDescent="0.25">
      <c r="A402" s="201" t="str">
        <f t="shared" si="9"/>
        <v>1. Unterblattspritztechnik: pro Spritzbalken 75 % der Anschaffungskosten, jedoch maximal Fr . 170.- pro Spritzeinheit</v>
      </c>
      <c r="B402" s="201" t="s">
        <v>822</v>
      </c>
      <c r="C402" s="201" t="s">
        <v>491</v>
      </c>
      <c r="D402" s="201" t="s">
        <v>1406</v>
      </c>
      <c r="E402" s="270" t="s">
        <v>823</v>
      </c>
    </row>
    <row r="403" spans="1:5" ht="52.8" x14ac:dyDescent="0.25">
      <c r="A403" s="201" t="str">
        <f t="shared" si="9"/>
        <v>2. Driftreduzierende Spritzgeräte in Dauerkulturen: pro Spritzgebläse mit horizontaler Luftstromlenkung 25 % der Anschaffungskosten, jedoch maximal Fr. 6'000.-</v>
      </c>
      <c r="B403" s="201" t="s">
        <v>1342</v>
      </c>
      <c r="C403" s="201" t="s">
        <v>1343</v>
      </c>
      <c r="D403" s="201" t="s">
        <v>1405</v>
      </c>
    </row>
    <row r="404" spans="1:5" ht="66" x14ac:dyDescent="0.25">
      <c r="A404" s="201" t="str">
        <f t="shared" si="9"/>
        <v>3. Driftreduzierende Spritzgeräte in Dauerkulturen: pro Spritzgebläse mit Vegetationsdetektor und horizontaler Luftstromlenkung sowie Tunnelrecycling - Sprühgerät:  25 % der Anschaffungskosten, jedoch maximal Fr. 10'000.-</v>
      </c>
      <c r="B404" s="201" t="s">
        <v>614</v>
      </c>
      <c r="C404" s="201" t="s">
        <v>75</v>
      </c>
      <c r="D404" s="201" t="s">
        <v>1462</v>
      </c>
    </row>
    <row r="405" spans="1:5" ht="52.8" x14ac:dyDescent="0.25">
      <c r="A405" s="201" t="str">
        <f t="shared" si="9"/>
        <v>* Unterblattspritztechnik (Dropleg), driftreduzierende Spritzgeräte im Obst- und Weinbau (Beitrag wird 2025 aufgehoben)</v>
      </c>
      <c r="B405" s="201" t="s">
        <v>1594</v>
      </c>
      <c r="C405" s="201" t="s">
        <v>1593</v>
      </c>
      <c r="D405" s="201" t="s">
        <v>1592</v>
      </c>
    </row>
    <row r="406" spans="1:5" x14ac:dyDescent="0.25">
      <c r="A406" s="201" t="str">
        <f t="shared" si="9"/>
        <v>zu Beiträgen berechtigende Fläche</v>
      </c>
      <c r="B406" s="201" t="s">
        <v>836</v>
      </c>
      <c r="C406" s="201" t="s">
        <v>365</v>
      </c>
      <c r="D406" s="201" t="s">
        <v>618</v>
      </c>
    </row>
    <row r="407" spans="1:5" ht="26.4" x14ac:dyDescent="0.25">
      <c r="A407" s="201" t="str">
        <f t="shared" si="9"/>
        <v>2014: 1'600;
ab 2015: 1'400</v>
      </c>
      <c r="B407" s="201" t="s">
        <v>598</v>
      </c>
      <c r="C407" s="201" t="s">
        <v>599</v>
      </c>
      <c r="D407" s="201" t="s">
        <v>600</v>
      </c>
    </row>
    <row r="408" spans="1:5" ht="26.4" x14ac:dyDescent="0.25">
      <c r="A408" s="201" t="str">
        <f t="shared" si="9"/>
        <v>* 2014-2016: &gt;35-50% und &gt; 50% = 0.03
ab 2017: &gt;35-50% = 0.025; &gt;50% = 0.05</v>
      </c>
      <c r="B408" s="201" t="s">
        <v>630</v>
      </c>
      <c r="C408" s="201" t="s">
        <v>631</v>
      </c>
      <c r="D408" s="201" t="s">
        <v>632</v>
      </c>
    </row>
    <row r="409" spans="1:5" x14ac:dyDescent="0.25">
      <c r="A409" s="201" t="str">
        <f t="shared" si="9"/>
        <v>andere Kühe (z.B. Mutterkühe)</v>
      </c>
      <c r="B409" s="201" t="s">
        <v>354</v>
      </c>
      <c r="C409" s="201" t="s">
        <v>461</v>
      </c>
      <c r="D409" s="201" t="s">
        <v>1471</v>
      </c>
    </row>
    <row r="410" spans="1:5" ht="26.4" x14ac:dyDescent="0.25">
      <c r="A410" s="201" t="str">
        <f t="shared" si="9"/>
        <v>Abstufung (Reduktion) des Beitrags, wenn mehr als 60 ha je Betrieb:</v>
      </c>
      <c r="B410" s="201" t="s">
        <v>428</v>
      </c>
      <c r="C410" s="201" t="s">
        <v>429</v>
      </c>
      <c r="D410" s="201" t="s">
        <v>779</v>
      </c>
    </row>
    <row r="411" spans="1:5" x14ac:dyDescent="0.25">
      <c r="A411" s="201" t="str">
        <f t="shared" si="9"/>
        <v>Fläche zwischen</v>
      </c>
      <c r="B411" s="201" t="s">
        <v>812</v>
      </c>
      <c r="C411" s="201" t="s">
        <v>459</v>
      </c>
      <c r="D411" s="201" t="s">
        <v>619</v>
      </c>
    </row>
    <row r="412" spans="1:5" x14ac:dyDescent="0.25">
      <c r="A412" s="201" t="str">
        <f t="shared" si="9"/>
        <v>Anzahl Betriebe</v>
      </c>
      <c r="B412" s="201" t="s">
        <v>409</v>
      </c>
      <c r="C412" s="201" t="s">
        <v>430</v>
      </c>
      <c r="D412" s="201" t="s">
        <v>780</v>
      </c>
    </row>
    <row r="413" spans="1:5" x14ac:dyDescent="0.25">
      <c r="A413" s="201" t="str">
        <f t="shared" si="9"/>
        <v>Abstufung</v>
      </c>
      <c r="B413" s="201" t="s">
        <v>813</v>
      </c>
      <c r="C413" s="201" t="s">
        <v>460</v>
      </c>
      <c r="D413" s="201" t="s">
        <v>620</v>
      </c>
    </row>
    <row r="414" spans="1:5" x14ac:dyDescent="0.25">
      <c r="A414" s="201" t="str">
        <f t="shared" si="9"/>
        <v>gewichtete Fläche</v>
      </c>
      <c r="B414" s="201" t="s">
        <v>400</v>
      </c>
      <c r="C414" s="201" t="s">
        <v>384</v>
      </c>
      <c r="D414" s="201" t="s">
        <v>621</v>
      </c>
    </row>
    <row r="415" spans="1:5" x14ac:dyDescent="0.25">
      <c r="A415" s="201" t="str">
        <f t="shared" si="9"/>
        <v>gesamte Fläche</v>
      </c>
      <c r="B415" s="201" t="s">
        <v>401</v>
      </c>
      <c r="C415" s="201" t="s">
        <v>376</v>
      </c>
      <c r="D415" s="201" t="s">
        <v>622</v>
      </c>
    </row>
    <row r="416" spans="1:5" x14ac:dyDescent="0.25">
      <c r="A416" s="201" t="str">
        <f t="shared" si="9"/>
        <v>Zwischentotal des Basisbeitrags</v>
      </c>
      <c r="B416" s="201" t="s">
        <v>402</v>
      </c>
      <c r="C416" s="201" t="s">
        <v>375</v>
      </c>
      <c r="D416" s="201" t="s">
        <v>623</v>
      </c>
    </row>
    <row r="417" spans="1:5" ht="39.6" x14ac:dyDescent="0.25">
      <c r="A417" s="201" t="str">
        <f t="shared" si="9"/>
        <v>*Hangneigungsstufe &gt; 50% und Hangbeiträge in der Talzone treten 2017 in Kraft</v>
      </c>
      <c r="B417" s="201" t="s">
        <v>613</v>
      </c>
      <c r="C417" s="201" t="s">
        <v>385</v>
      </c>
      <c r="D417" s="201" t="s">
        <v>624</v>
      </c>
      <c r="E417" s="270" t="s">
        <v>77</v>
      </c>
    </row>
    <row r="418" spans="1:5" ht="26.4" x14ac:dyDescent="0.25">
      <c r="A418" s="201" t="str">
        <f t="shared" si="9"/>
        <v>Beitragsberechtige Fläche &gt; 35% Neigung*</v>
      </c>
      <c r="B418" s="201" t="s">
        <v>80</v>
      </c>
      <c r="C418" s="201" t="s">
        <v>81</v>
      </c>
      <c r="D418" s="201" t="s">
        <v>781</v>
      </c>
    </row>
    <row r="419" spans="1:5" ht="26.4" x14ac:dyDescent="0.25">
      <c r="A419" s="201" t="str">
        <f t="shared" si="9"/>
        <v>Beitragsberechtigte LN (vgl. Definition im Register Übergang)</v>
      </c>
      <c r="B419" s="201" t="s">
        <v>78</v>
      </c>
      <c r="C419" s="201" t="s">
        <v>607</v>
      </c>
      <c r="D419" s="201" t="s">
        <v>1472</v>
      </c>
    </row>
    <row r="420" spans="1:5" ht="39.6" x14ac:dyDescent="0.25">
      <c r="A420" s="201" t="str">
        <f t="shared" si="9"/>
        <v>* Alle Flächen, die zu Hangbeiträgen berechtigen</v>
      </c>
      <c r="B420" s="201" t="s">
        <v>82</v>
      </c>
      <c r="C420" s="201" t="s">
        <v>608</v>
      </c>
      <c r="D420" s="201" t="s">
        <v>782</v>
      </c>
    </row>
    <row r="421" spans="1:5" ht="26.4" x14ac:dyDescent="0.25">
      <c r="A421" s="201" t="str">
        <f t="shared" si="9"/>
        <v>Steillagenanteil in % der beitragsberechtigten Fläche</v>
      </c>
      <c r="B421" s="201" t="s">
        <v>589</v>
      </c>
      <c r="C421" s="201" t="s">
        <v>492</v>
      </c>
      <c r="D421" s="201" t="s">
        <v>783</v>
      </c>
    </row>
    <row r="422" spans="1:5" ht="26.4" x14ac:dyDescent="0.25">
      <c r="A422" s="201" t="str">
        <f t="shared" si="9"/>
        <v>Anzahl % über 30% des Steillagenanteils</v>
      </c>
      <c r="B422" s="201" t="s">
        <v>593</v>
      </c>
      <c r="C422" s="201" t="s">
        <v>493</v>
      </c>
      <c r="D422" s="201" t="s">
        <v>784</v>
      </c>
    </row>
    <row r="423" spans="1:5" ht="39.6" x14ac:dyDescent="0.25">
      <c r="A423" s="201" t="str">
        <f t="shared" si="9"/>
        <v>Lineare Ansatzberechnung (100 Fr. + (d in % x 12.857 Fr.)</v>
      </c>
      <c r="B423" s="201" t="s">
        <v>79</v>
      </c>
      <c r="C423" s="201" t="s">
        <v>494</v>
      </c>
      <c r="D423" s="201" t="s">
        <v>785</v>
      </c>
    </row>
    <row r="424" spans="1:5" x14ac:dyDescent="0.25">
      <c r="A424" s="201" t="str">
        <f t="shared" si="9"/>
        <v>&gt; 50 % Neigung</v>
      </c>
      <c r="B424" s="201" t="s">
        <v>656</v>
      </c>
      <c r="C424" s="201" t="s">
        <v>657</v>
      </c>
      <c r="D424" s="201" t="s">
        <v>625</v>
      </c>
    </row>
    <row r="425" spans="1:5" ht="105.6" x14ac:dyDescent="0.25">
      <c r="A425" s="201" t="str">
        <f t="shared" si="9"/>
        <v>Ein Entscheid, ob und wie die SAK-Faktoren angepasst werden, soll erst nach Vorliegen des Berichts zum  Postulat Leo Müller (12.3906) fallen. Der Bericht, der das heutige System beurteilt und mögliche Alternativen aufzeigt, soll auf Frühjahr 2014 fertig gestellt werden. Bis auf weiteres gelten die bisherigen SAK-Faktoren von 2013.</v>
      </c>
      <c r="B425" s="276" t="s">
        <v>628</v>
      </c>
      <c r="C425" s="201" t="s">
        <v>251</v>
      </c>
      <c r="D425" s="201" t="s">
        <v>826</v>
      </c>
      <c r="E425" s="201" t="s">
        <v>1480</v>
      </c>
    </row>
    <row r="426" spans="1:5" ht="39.6" x14ac:dyDescent="0.25">
      <c r="A426" s="201" t="str">
        <f t="shared" si="9"/>
        <v>SAK 2013</v>
      </c>
      <c r="B426" s="201" t="s">
        <v>626</v>
      </c>
      <c r="C426" s="201" t="s">
        <v>244</v>
      </c>
      <c r="D426" s="201" t="s">
        <v>826</v>
      </c>
      <c r="E426" s="201" t="s">
        <v>1480</v>
      </c>
    </row>
    <row r="427" spans="1:5" ht="39.6" x14ac:dyDescent="0.25">
      <c r="A427" s="201" t="str">
        <f t="shared" ref="A427:A448" si="10">IF($A$2=1,B427,IF($A$2=2,C427,IF($A$2=3,D427,"")))</f>
        <v>SAK technischer Fortschritt (provisorisch ausser Kraft)</v>
      </c>
      <c r="B427" s="201" t="s">
        <v>258</v>
      </c>
      <c r="C427" s="201" t="s">
        <v>259</v>
      </c>
      <c r="D427" s="201" t="s">
        <v>826</v>
      </c>
      <c r="E427" s="201" t="s">
        <v>1480</v>
      </c>
    </row>
    <row r="428" spans="1:5" ht="39.6" x14ac:dyDescent="0.25">
      <c r="A428" s="201" t="str">
        <f t="shared" si="10"/>
        <v>Auswahl für Berechnung</v>
      </c>
      <c r="B428" s="201" t="s">
        <v>629</v>
      </c>
      <c r="C428" s="201" t="s">
        <v>245</v>
      </c>
      <c r="D428" s="201" t="s">
        <v>826</v>
      </c>
      <c r="E428" s="201" t="s">
        <v>1480</v>
      </c>
    </row>
    <row r="429" spans="1:5" ht="39.6" x14ac:dyDescent="0.25">
      <c r="A429" s="201" t="str">
        <f t="shared" si="10"/>
        <v>Versorgungssicherheitsbeiträge ohne Berücksichtigung des Mindesttierbesatzes</v>
      </c>
      <c r="B429" s="201" t="s">
        <v>551</v>
      </c>
      <c r="C429" s="201" t="s">
        <v>246</v>
      </c>
      <c r="D429" s="201" t="s">
        <v>786</v>
      </c>
    </row>
    <row r="430" spans="1:5" ht="39.6" x14ac:dyDescent="0.25">
      <c r="A430" s="201" t="str">
        <f t="shared" si="10"/>
        <v>Total Versorgungssicherheitsbeiträge ohne Berücksichtigung des Mindesttierbesatzes</v>
      </c>
      <c r="B430" s="201" t="s">
        <v>553</v>
      </c>
      <c r="C430" s="201" t="s">
        <v>247</v>
      </c>
      <c r="D430" s="201" t="s">
        <v>787</v>
      </c>
    </row>
    <row r="431" spans="1:5" ht="26.4" x14ac:dyDescent="0.25">
      <c r="A431" s="201" t="str">
        <f t="shared" si="10"/>
        <v>zur Berechnung der Reduktion beim Übergangsbeitrag</v>
      </c>
      <c r="B431" s="201" t="s">
        <v>552</v>
      </c>
      <c r="C431" s="201" t="s">
        <v>248</v>
      </c>
      <c r="D431" s="201" t="s">
        <v>788</v>
      </c>
    </row>
    <row r="432" spans="1:5" x14ac:dyDescent="0.25">
      <c r="A432" s="201" t="str">
        <f t="shared" si="10"/>
        <v>Flächenabstufung</v>
      </c>
      <c r="B432" s="201" t="s">
        <v>554</v>
      </c>
      <c r="C432" s="201" t="s">
        <v>249</v>
      </c>
      <c r="D432" s="201" t="s">
        <v>789</v>
      </c>
    </row>
    <row r="433" spans="1:4" x14ac:dyDescent="0.25">
      <c r="A433" s="201" t="str">
        <f t="shared" si="10"/>
        <v>Abstufung nach Anzahl Betriebe</v>
      </c>
      <c r="B433" s="201" t="s">
        <v>555</v>
      </c>
      <c r="C433" s="201" t="s">
        <v>250</v>
      </c>
      <c r="D433" s="201" t="s">
        <v>790</v>
      </c>
    </row>
    <row r="434" spans="1:4" x14ac:dyDescent="0.25">
      <c r="A434" s="201" t="str">
        <f t="shared" si="10"/>
        <v>Einzelbetrieb oder Betriebsgemeinschaft</v>
      </c>
      <c r="B434" s="201" t="s">
        <v>252</v>
      </c>
      <c r="C434" s="201" t="s">
        <v>260</v>
      </c>
      <c r="D434" s="201" t="s">
        <v>791</v>
      </c>
    </row>
    <row r="435" spans="1:4" x14ac:dyDescent="0.25">
      <c r="A435" s="201" t="str">
        <f t="shared" si="10"/>
        <v>Einzelbetrieb</v>
      </c>
      <c r="B435" s="201" t="s">
        <v>253</v>
      </c>
      <c r="C435" s="201" t="s">
        <v>261</v>
      </c>
      <c r="D435" s="201" t="s">
        <v>1473</v>
      </c>
    </row>
    <row r="436" spans="1:4" x14ac:dyDescent="0.25">
      <c r="A436" s="201" t="str">
        <f t="shared" si="10"/>
        <v>BG mit 2 Betrieben</v>
      </c>
      <c r="B436" s="201" t="s">
        <v>254</v>
      </c>
      <c r="C436" s="201" t="s">
        <v>262</v>
      </c>
      <c r="D436" s="201" t="s">
        <v>792</v>
      </c>
    </row>
    <row r="437" spans="1:4" x14ac:dyDescent="0.25">
      <c r="A437" s="201" t="str">
        <f t="shared" si="10"/>
        <v>BG mit 3 Betrieben</v>
      </c>
      <c r="B437" s="201" t="s">
        <v>255</v>
      </c>
      <c r="C437" s="201" t="s">
        <v>263</v>
      </c>
      <c r="D437" s="201" t="s">
        <v>793</v>
      </c>
    </row>
    <row r="438" spans="1:4" x14ac:dyDescent="0.25">
      <c r="A438" s="201" t="str">
        <f t="shared" si="10"/>
        <v>BG mit 4 Betrieben</v>
      </c>
      <c r="B438" s="201" t="s">
        <v>256</v>
      </c>
      <c r="C438" s="201" t="s">
        <v>264</v>
      </c>
      <c r="D438" s="201" t="s">
        <v>794</v>
      </c>
    </row>
    <row r="439" spans="1:4" x14ac:dyDescent="0.25">
      <c r="A439" s="201" t="str">
        <f t="shared" si="10"/>
        <v>BG mit 5 Betrieben</v>
      </c>
      <c r="B439" s="201" t="s">
        <v>257</v>
      </c>
      <c r="C439" s="201" t="s">
        <v>265</v>
      </c>
      <c r="D439" s="201" t="s">
        <v>795</v>
      </c>
    </row>
    <row r="440" spans="1:4" ht="105.6" x14ac:dyDescent="0.25">
      <c r="A440" s="201" t="str">
        <f t="shared" si="10"/>
        <v>- Beitragsberechtigte Landwirtschaftliche Nutzfläche: Landwirtschaftliche Nutzfläche, ohne Baumschulen, Forstpflanzen, Christbäume, Zierpflanzen, Hanf, der nicht zur Nutzung der Fasern oder der Samen angebaut wird, und Gewächshäuser mit festem Fundament und gärtnerische Freilandkulturen (siehe auch Vollzugshilfe Merkblatt Nr.6.2: Flächenkatalog)</v>
      </c>
      <c r="B440" s="274" t="s">
        <v>1222</v>
      </c>
      <c r="C440" s="274" t="s">
        <v>1223</v>
      </c>
      <c r="D440" s="274" t="s">
        <v>1407</v>
      </c>
    </row>
    <row r="441" spans="1:4" x14ac:dyDescent="0.25">
      <c r="A441" s="270" t="str">
        <f t="shared" si="10"/>
        <v>BFF Grünland</v>
      </c>
      <c r="B441" s="201" t="s">
        <v>797</v>
      </c>
      <c r="C441" s="201" t="s">
        <v>796</v>
      </c>
      <c r="D441" s="201" t="s">
        <v>1463</v>
      </c>
    </row>
    <row r="442" spans="1:4" ht="26.4" x14ac:dyDescent="0.25">
      <c r="A442" s="270" t="str">
        <f t="shared" si="10"/>
        <v>Kalkulierte Zuschläge für die BFF, die im Jahr 2014 keine Versorgungssicherheits- beiträge erhalten***</v>
      </c>
      <c r="B442" s="201" t="s">
        <v>802</v>
      </c>
      <c r="C442" s="201" t="s">
        <v>799</v>
      </c>
      <c r="D442" s="201" t="s">
        <v>893</v>
      </c>
    </row>
    <row r="443" spans="1:4" ht="52.8" x14ac:dyDescent="0.25">
      <c r="A443" s="270" t="str">
        <f t="shared" si="10"/>
        <v>***Brachen, Saum auf Ackerfläche, Streuefläche, Hecken, Feld- und Ufergehölze (Achtung: hier wird nur der Basisbeitrag berechnet!)</v>
      </c>
      <c r="B443" s="201" t="s">
        <v>887</v>
      </c>
      <c r="C443" s="201" t="s">
        <v>800</v>
      </c>
      <c r="D443" s="201" t="s">
        <v>892</v>
      </c>
    </row>
    <row r="444" spans="1:4" ht="26.4" x14ac:dyDescent="0.25">
      <c r="A444" s="270" t="str">
        <f t="shared" si="10"/>
        <v>Blühstreifen für Bestäuber und andere Nützlinge (572)</v>
      </c>
      <c r="B444" s="201" t="s">
        <v>1035</v>
      </c>
      <c r="C444" s="201" t="s">
        <v>1116</v>
      </c>
      <c r="D444" s="201" t="s">
        <v>1087</v>
      </c>
    </row>
    <row r="445" spans="1:4" ht="118.8" x14ac:dyDescent="0.25">
      <c r="A445" s="270" t="str">
        <f t="shared" si="10"/>
        <v>Die Reduktion der Beiträge 2015 gemäss Beschluss des Bundesrats vom 29. Oktober 2014 (Änderung der Direktzahlungsverordnung; AS 2014 3909) wird im Rechner nicht umgesetzt, weil das Parlament den Kredit Direktzahlungen erhöht hat. Die Reduktion der Beiträge wird voraussichtlich mit dem Verordnungspaket Frühling 2015 durch den Bundesrat rückgängig gemacht.</v>
      </c>
      <c r="B445" s="201" t="s">
        <v>1002</v>
      </c>
      <c r="C445" s="201" t="s">
        <v>1003</v>
      </c>
      <c r="D445" s="201" t="s">
        <v>1010</v>
      </c>
    </row>
    <row r="446" spans="1:4" ht="118.8" x14ac:dyDescent="0.25">
      <c r="A446" s="270" t="str">
        <f t="shared" si="10"/>
        <v>Die Anpassung der Beiträge 2015 gemäss Beschluss des Bundesrats vom 29. Oktober 2014 (Änderung der Direktzahlungsverordnung; AS 2014 3909) wird im Rechner nicht umgesetzt, weil das Parlament den Kredit Direktzahlungen erhöht hat. Diese Anpassung der Beiträge wird voraussichtlich mit dem Verordnungspaket Frühling 2015 durch den Bundesrat rückgängig gemacht.</v>
      </c>
      <c r="B446" s="201" t="s">
        <v>1004</v>
      </c>
      <c r="C446" s="201" t="s">
        <v>1011</v>
      </c>
      <c r="D446" s="201" t="s">
        <v>1009</v>
      </c>
    </row>
    <row r="447" spans="1:4" x14ac:dyDescent="0.25">
      <c r="A447" s="270" t="str">
        <f t="shared" si="10"/>
        <v>TZ: 1920; HZ: 1840</v>
      </c>
      <c r="B447" s="201" t="s">
        <v>1201</v>
      </c>
      <c r="C447" s="201" t="s">
        <v>1188</v>
      </c>
      <c r="D447" s="201" t="s">
        <v>1205</v>
      </c>
    </row>
    <row r="448" spans="1:4" x14ac:dyDescent="0.25">
      <c r="A448" s="270" t="str">
        <f t="shared" si="10"/>
        <v>BZ I-II:1700;BZ III-IV:1100</v>
      </c>
      <c r="B448" s="201" t="s">
        <v>1202</v>
      </c>
      <c r="C448" s="201" t="s">
        <v>1189</v>
      </c>
      <c r="D448" s="201" t="s">
        <v>1189</v>
      </c>
    </row>
    <row r="449" spans="1:4" x14ac:dyDescent="0.25">
      <c r="A449" s="270" t="str">
        <f>IF($A$2=1,B449,IF($A$2=2,C449,IF($A$2=3,D449,"")))</f>
        <v>TZ: 2060; HZ: 1980</v>
      </c>
      <c r="B449" s="201" t="s">
        <v>1203</v>
      </c>
      <c r="C449" s="201" t="s">
        <v>1190</v>
      </c>
      <c r="D449" s="201" t="s">
        <v>1206</v>
      </c>
    </row>
    <row r="450" spans="1:4" x14ac:dyDescent="0.25">
      <c r="A450" s="270" t="str">
        <f>IF($A$2=1,B450,IF($A$2=2,C450,IF($A$2=3,D450,"")))</f>
        <v>BZ I-II:1840;BZ III-IV:1770</v>
      </c>
      <c r="B450" s="201" t="s">
        <v>1204</v>
      </c>
      <c r="C450" s="201" t="s">
        <v>1191</v>
      </c>
      <c r="D450" s="201" t="s">
        <v>1191</v>
      </c>
    </row>
    <row r="451" spans="1:4" ht="26.4" x14ac:dyDescent="0.25">
      <c r="A451" s="270" t="str">
        <f t="shared" ref="A451:A499" si="11">IF($A$2=1,B451,IF($A$2=2,C451,IF($A$2=3,D451,"")))</f>
        <v>Berechnung der Begrenzung der BFF QI Beiträge</v>
      </c>
      <c r="B451" s="201" t="s">
        <v>1036</v>
      </c>
      <c r="C451" s="201" t="s">
        <v>1117</v>
      </c>
      <c r="D451" s="201" t="s">
        <v>1063</v>
      </c>
    </row>
    <row r="452" spans="1:4" x14ac:dyDescent="0.25">
      <c r="A452" s="270" t="str">
        <f t="shared" si="11"/>
        <v>Schwellenfläche SF (= a)/2)</v>
      </c>
      <c r="B452" s="201" t="s">
        <v>1065</v>
      </c>
      <c r="C452" s="201" t="s">
        <v>1104</v>
      </c>
      <c r="D452" s="201" t="s">
        <v>1070</v>
      </c>
    </row>
    <row r="453" spans="1:4" x14ac:dyDescent="0.25">
      <c r="A453" s="270" t="str">
        <f t="shared" si="11"/>
        <v>Massgebende Fläche QI (= b)-c) )</v>
      </c>
      <c r="B453" s="201" t="s">
        <v>1066</v>
      </c>
      <c r="C453" s="201" t="s">
        <v>1091</v>
      </c>
      <c r="D453" s="201" t="s">
        <v>1064</v>
      </c>
    </row>
    <row r="454" spans="1:4" ht="21.75" customHeight="1" x14ac:dyDescent="0.25">
      <c r="A454" s="270" t="str">
        <f t="shared" si="11"/>
        <v>Begrenzungsfaktor (=SF/massgebende Fläche QI)</v>
      </c>
      <c r="B454" s="201" t="s">
        <v>1069</v>
      </c>
      <c r="C454" s="201" t="s">
        <v>1105</v>
      </c>
      <c r="D454" s="201" t="s">
        <v>1092</v>
      </c>
    </row>
    <row r="455" spans="1:4" x14ac:dyDescent="0.25">
      <c r="A455" s="270" t="str">
        <f t="shared" si="11"/>
        <v>Fläche QI</v>
      </c>
      <c r="B455" s="201" t="s">
        <v>1044</v>
      </c>
      <c r="C455" s="201" t="s">
        <v>1106</v>
      </c>
      <c r="D455" s="201" t="s">
        <v>1061</v>
      </c>
    </row>
    <row r="456" spans="1:4" x14ac:dyDescent="0.25">
      <c r="A456" s="270" t="str">
        <f t="shared" si="11"/>
        <v>Fläche QII</v>
      </c>
      <c r="B456" s="201" t="s">
        <v>1045</v>
      </c>
      <c r="C456" s="201" t="s">
        <v>1095</v>
      </c>
      <c r="D456" s="201" t="s">
        <v>1062</v>
      </c>
    </row>
    <row r="457" spans="1:4" x14ac:dyDescent="0.25">
      <c r="A457" s="270" t="str">
        <f t="shared" si="11"/>
        <v>Basisfläche**</v>
      </c>
      <c r="B457" s="201" t="s">
        <v>1047</v>
      </c>
      <c r="C457" s="201" t="s">
        <v>1048</v>
      </c>
      <c r="D457" s="201" t="s">
        <v>1059</v>
      </c>
    </row>
    <row r="458" spans="1:4" ht="79.2" x14ac:dyDescent="0.25">
      <c r="A458" s="270" t="str">
        <f t="shared" si="11"/>
        <v>Basisfläche = Beitragsberechtigte Flächen (siehe Definition im Blatt "Übergang"), ohne die angestammten Flächen im Ausland, plus 0.01 ha je Hochstamm-Feldobstbaum (inkl. Nussbaum) und Kastanien mit QI.</v>
      </c>
      <c r="B458" s="201" t="s">
        <v>1151</v>
      </c>
      <c r="C458" s="201" t="s">
        <v>1123</v>
      </c>
      <c r="D458" s="201" t="s">
        <v>1464</v>
      </c>
    </row>
    <row r="459" spans="1:4" ht="26.4" x14ac:dyDescent="0.25">
      <c r="A459" s="270" t="str">
        <f t="shared" si="11"/>
        <v>Total Biodiversitätsbeitrag vor Begrenzung</v>
      </c>
      <c r="B459" s="201" t="s">
        <v>1037</v>
      </c>
      <c r="C459" s="201" t="s">
        <v>1093</v>
      </c>
      <c r="D459" s="201" t="s">
        <v>1094</v>
      </c>
    </row>
    <row r="460" spans="1:4" ht="26.4" x14ac:dyDescent="0.25">
      <c r="A460" s="270" t="str">
        <f t="shared" si="11"/>
        <v>Effektive Reduktion der QI (Beitrag QI - Beitrag QI*Begrenzungsfaktor) um</v>
      </c>
      <c r="B460" s="201" t="s">
        <v>1039</v>
      </c>
      <c r="C460" s="201" t="s">
        <v>1118</v>
      </c>
      <c r="D460" s="201" t="s">
        <v>1465</v>
      </c>
    </row>
    <row r="461" spans="1:4" x14ac:dyDescent="0.25">
      <c r="B461" s="201"/>
      <c r="C461" s="201"/>
      <c r="D461" s="201"/>
    </row>
    <row r="462" spans="1:4" ht="39.6" x14ac:dyDescent="0.25">
      <c r="A462" s="270" t="str">
        <f t="shared" si="11"/>
        <v>Flächen mit QI Beiträgen (1 Baum = 0.01ha) + Rebfläche mit hoher Artenvielfalt</v>
      </c>
      <c r="B462" s="201" t="s">
        <v>1049</v>
      </c>
      <c r="C462" s="201" t="s">
        <v>1107</v>
      </c>
      <c r="D462" s="201" t="s">
        <v>1466</v>
      </c>
    </row>
    <row r="463" spans="1:4" ht="39.6" x14ac:dyDescent="0.25">
      <c r="A463" s="270" t="str">
        <f t="shared" si="11"/>
        <v>Flächen mit QII Beiträgen (1 Baum = 0.01ha) (ohne Artenreiche Grün- und Streuflächen im Sömmerungsgebiet)</v>
      </c>
      <c r="B463" s="201" t="s">
        <v>1100</v>
      </c>
      <c r="C463" s="201" t="s">
        <v>1108</v>
      </c>
      <c r="D463" s="201" t="s">
        <v>1139</v>
      </c>
    </row>
    <row r="464" spans="1:4" x14ac:dyDescent="0.25">
      <c r="A464" s="270" t="str">
        <f t="shared" si="11"/>
        <v>Beitrag QI</v>
      </c>
      <c r="B464" s="201" t="s">
        <v>1038</v>
      </c>
      <c r="C464" s="201" t="s">
        <v>1097</v>
      </c>
      <c r="D464" s="201" t="s">
        <v>1060</v>
      </c>
    </row>
    <row r="465" spans="1:6" x14ac:dyDescent="0.25">
      <c r="A465" s="270" t="str">
        <f t="shared" si="11"/>
        <v>keine Reduktion</v>
      </c>
      <c r="B465" s="201" t="s">
        <v>1042</v>
      </c>
      <c r="C465" s="201" t="s">
        <v>1109</v>
      </c>
      <c r="D465" s="201" t="s">
        <v>1043</v>
      </c>
    </row>
    <row r="466" spans="1:6" ht="118.8" x14ac:dyDescent="0.25">
      <c r="A466" s="270" t="str">
        <f t="shared" si="11"/>
        <v xml:space="preserve">Die automatisch berechnete Zahl ist die Summe der Flächen aus dem Register "Versorgungssicherheit" (oA+Dauerkulturen, KW, BFF, Grünland ausser BFF) + 556,557,559,572,851 + Hecken, Feld-/Ufergehölz QI + Bäume QI (0.01ha je Baum). Die Fläche muss kontrolliert und evtl. korrigiert werden, damit sie der Definition der Basisfläche** entspricht. </v>
      </c>
      <c r="B466" s="201" t="s">
        <v>1152</v>
      </c>
      <c r="C466" s="201" t="s">
        <v>1157</v>
      </c>
      <c r="D466" s="201" t="s">
        <v>1467</v>
      </c>
    </row>
    <row r="467" spans="1:6" ht="39.6" x14ac:dyDescent="0.25">
      <c r="A467" s="270" t="str">
        <f t="shared" si="11"/>
        <v>Auf dem Betrieb müssen mindestens 20 beitragsberechtigte Bäume vorhanden sein, damit die QI Beiträge ausgerichtet werden.</v>
      </c>
      <c r="B467" s="201" t="s">
        <v>1053</v>
      </c>
      <c r="C467" s="201" t="s">
        <v>1110</v>
      </c>
      <c r="D467" s="201" t="s">
        <v>1140</v>
      </c>
    </row>
    <row r="468" spans="1:6" ht="39.6" x14ac:dyDescent="0.25">
      <c r="A468" s="270" t="str">
        <f t="shared" si="11"/>
        <v>Sömmerungsbetrieb oder Eingabefehler?</v>
      </c>
      <c r="B468" s="201" t="s">
        <v>1067</v>
      </c>
      <c r="C468" s="201" t="s">
        <v>1111</v>
      </c>
      <c r="D468" s="201" t="s">
        <v>1141</v>
      </c>
      <c r="E468" s="201" t="s">
        <v>1481</v>
      </c>
    </row>
    <row r="469" spans="1:6" x14ac:dyDescent="0.25">
      <c r="A469" s="270" t="str">
        <f t="shared" si="11"/>
        <v>Fläche QI = Fläche QII</v>
      </c>
      <c r="B469" s="201" t="s">
        <v>1068</v>
      </c>
      <c r="C469" s="201" t="s">
        <v>1096</v>
      </c>
      <c r="D469" s="201" t="s">
        <v>1089</v>
      </c>
    </row>
    <row r="470" spans="1:6" x14ac:dyDescent="0.25">
      <c r="A470" s="270" t="str">
        <f t="shared" si="11"/>
        <v>Basisfläche kontrollieren!</v>
      </c>
      <c r="B470" s="201" t="s">
        <v>1088</v>
      </c>
      <c r="C470" s="201" t="s">
        <v>1098</v>
      </c>
      <c r="D470" s="201" t="s">
        <v>1099</v>
      </c>
    </row>
    <row r="471" spans="1:6" x14ac:dyDescent="0.25">
      <c r="A471" s="270" t="str">
        <f t="shared" si="11"/>
        <v>Minimum für den Bezug von DZ: 0,2 SAK</v>
      </c>
      <c r="B471" s="201" t="s">
        <v>1090</v>
      </c>
      <c r="C471" s="201" t="s">
        <v>1112</v>
      </c>
      <c r="D471" s="201" t="s">
        <v>1142</v>
      </c>
    </row>
    <row r="472" spans="1:6" x14ac:dyDescent="0.25">
      <c r="A472" s="270" t="str">
        <f t="shared" si="11"/>
        <v>Beiträge auf Sömmerungsbetrieb</v>
      </c>
      <c r="B472" s="201" t="s">
        <v>1102</v>
      </c>
      <c r="C472" s="201" t="s">
        <v>1119</v>
      </c>
      <c r="D472" s="201" t="s">
        <v>1143</v>
      </c>
    </row>
    <row r="473" spans="1:6" x14ac:dyDescent="0.25">
      <c r="A473" s="270" t="str">
        <f t="shared" si="11"/>
        <v>Zusammenfassung</v>
      </c>
      <c r="B473" s="201" t="s">
        <v>1101</v>
      </c>
      <c r="C473" s="201" t="s">
        <v>1113</v>
      </c>
      <c r="D473" s="201" t="s">
        <v>1144</v>
      </c>
    </row>
    <row r="474" spans="1:6" x14ac:dyDescent="0.25">
      <c r="A474" s="270" t="str">
        <f t="shared" si="11"/>
        <v>weitere Beiträge</v>
      </c>
      <c r="B474" s="201" t="s">
        <v>1103</v>
      </c>
      <c r="C474" s="201" t="s">
        <v>1114</v>
      </c>
      <c r="D474" s="201" t="s">
        <v>1145</v>
      </c>
    </row>
    <row r="475" spans="1:6" x14ac:dyDescent="0.25">
      <c r="A475" s="270" t="str">
        <f t="shared" si="11"/>
        <v>Sömmerungsbeitrag</v>
      </c>
      <c r="B475" s="201" t="s">
        <v>225</v>
      </c>
      <c r="C475" s="201" t="s">
        <v>1115</v>
      </c>
      <c r="D475" s="201" t="s">
        <v>1146</v>
      </c>
    </row>
    <row r="476" spans="1:6" ht="26.4" x14ac:dyDescent="0.25">
      <c r="A476" s="270" t="str">
        <f t="shared" si="11"/>
        <v>Landschaftsqualitätsbeiträge auf Sömmerungsbetrieb</v>
      </c>
      <c r="B476" s="237" t="s">
        <v>1493</v>
      </c>
      <c r="C476" s="201" t="s">
        <v>1120</v>
      </c>
      <c r="D476" s="201" t="s">
        <v>1494</v>
      </c>
    </row>
    <row r="477" spans="1:6" ht="26.4" x14ac:dyDescent="0.25">
      <c r="A477" s="270" t="str">
        <f t="shared" si="11"/>
        <v>Beiträge für artenreiche Grün- und Streuflächen im Sömmerungsgebiet</v>
      </c>
      <c r="B477" s="201" t="s">
        <v>1136</v>
      </c>
      <c r="C477" s="201" t="s">
        <v>1121</v>
      </c>
      <c r="D477" s="201" t="s">
        <v>1137</v>
      </c>
    </row>
    <row r="478" spans="1:6" ht="52.8" x14ac:dyDescent="0.25">
      <c r="A478" s="270" t="str">
        <f t="shared" si="11"/>
        <v>Diese Zusammenfassung ist ein Auszug für die Sömmerungsbetriebe. Alle Beiträge sind schon im nebenstehenden Total der DZ enthalten.</v>
      </c>
      <c r="B478" s="201" t="s">
        <v>1138</v>
      </c>
      <c r="C478" s="201" t="s">
        <v>1122</v>
      </c>
      <c r="D478" s="201" t="s">
        <v>1147</v>
      </c>
      <c r="F478" s="270"/>
    </row>
    <row r="479" spans="1:6" x14ac:dyDescent="0.25">
      <c r="A479" s="270" t="str">
        <f t="shared" si="11"/>
        <v>**max. aber 300 je NST</v>
      </c>
      <c r="B479" s="201" t="s">
        <v>1170</v>
      </c>
      <c r="C479" s="201" t="s">
        <v>1159</v>
      </c>
      <c r="D479" s="201" t="s">
        <v>1211</v>
      </c>
      <c r="F479" s="270"/>
    </row>
    <row r="480" spans="1:6" ht="26.4" x14ac:dyDescent="0.25">
      <c r="A480" s="270" t="str">
        <f t="shared" si="11"/>
        <v>keine Beiträge werden ausgerichtet für Ackerschonstreifen</v>
      </c>
      <c r="B480" s="201" t="s">
        <v>1179</v>
      </c>
      <c r="C480" s="201" t="s">
        <v>1180</v>
      </c>
      <c r="D480" s="201" t="s">
        <v>1210</v>
      </c>
      <c r="F480" s="270"/>
    </row>
    <row r="481" spans="1:4" ht="105.6" x14ac:dyDescent="0.25">
      <c r="A481" s="270" t="str">
        <f t="shared" si="11"/>
        <v xml:space="preserve">***Der Basisbeitrag Versorgungssicherheit hat der Bundesrat am 15.9.16 per 2017 um Fr. 40.-/ha auf Fr. 860.-/ha gesenkt. Da das Parlament den Kredit Direktzahlungen Landwirtschaft nicht gekürzt hat, besteht die Möglichkeit, dass der Bundesrat den Basisbeitrag Anfang 2017 wieder auf das Vorjahresniveau anhebt. </v>
      </c>
      <c r="B481" s="201" t="s">
        <v>1169</v>
      </c>
      <c r="C481" s="201" t="s">
        <v>1171</v>
      </c>
      <c r="D481" s="201" t="s">
        <v>1209</v>
      </c>
    </row>
    <row r="482" spans="1:4" x14ac:dyDescent="0.25">
      <c r="A482" s="270" t="str">
        <f t="shared" si="11"/>
        <v>Lupinen</v>
      </c>
      <c r="B482" s="201" t="s">
        <v>1193</v>
      </c>
      <c r="C482" s="201" t="s">
        <v>1177</v>
      </c>
      <c r="D482" s="201" t="s">
        <v>1468</v>
      </c>
    </row>
    <row r="483" spans="1:4" ht="52.8" x14ac:dyDescent="0.25">
      <c r="A483" s="270" t="str">
        <f t="shared" si="11"/>
        <v>zusätzlicher Beitrag männliche Tiere der Rindergattung sowie weibliche Kälber und Jungrinder, wenn sie im Sommerhalbjahr ausschliesslich geweidet werden.</v>
      </c>
      <c r="B483" s="201" t="s">
        <v>1213</v>
      </c>
      <c r="C483" s="201" t="s">
        <v>1219</v>
      </c>
      <c r="D483" s="201" t="s">
        <v>1412</v>
      </c>
    </row>
    <row r="484" spans="1:4" x14ac:dyDescent="0.25">
      <c r="A484" s="270" t="str">
        <f t="shared" si="11"/>
        <v>Hirsche und Bisons</v>
      </c>
      <c r="B484" s="201" t="s">
        <v>1194</v>
      </c>
      <c r="C484" s="201" t="s">
        <v>1184</v>
      </c>
      <c r="D484" s="201" t="s">
        <v>1469</v>
      </c>
    </row>
    <row r="485" spans="1:4" ht="26.4" x14ac:dyDescent="0.25">
      <c r="A485" s="270" t="str">
        <f t="shared" si="11"/>
        <v>Stickstoffreduzierte Phasenfütterung von Schweinen*</v>
      </c>
      <c r="B485" s="201" t="s">
        <v>1585</v>
      </c>
      <c r="C485" s="201" t="s">
        <v>1586</v>
      </c>
      <c r="D485" s="201" t="s">
        <v>1587</v>
      </c>
    </row>
    <row r="486" spans="1:4" ht="26.4" x14ac:dyDescent="0.25">
      <c r="A486" s="270" t="str">
        <f t="shared" si="11"/>
        <v>Beitrag für die Reduktion von Pflanzenschutzmittel</v>
      </c>
      <c r="B486" s="201" t="s">
        <v>1195</v>
      </c>
      <c r="C486" s="201" t="s">
        <v>1192</v>
      </c>
      <c r="D486" s="201" t="s">
        <v>1196</v>
      </c>
    </row>
    <row r="487" spans="1:4" x14ac:dyDescent="0.25">
      <c r="A487" s="270" t="str">
        <f t="shared" si="11"/>
        <v>effektive Bestossung</v>
      </c>
      <c r="B487" s="201" t="s">
        <v>1214</v>
      </c>
      <c r="C487" s="201" t="s">
        <v>1215</v>
      </c>
      <c r="D487" s="201" t="s">
        <v>1413</v>
      </c>
    </row>
    <row r="488" spans="1:4" x14ac:dyDescent="0.25">
      <c r="A488" s="270" t="str">
        <f t="shared" si="11"/>
        <v>Getreidezulage</v>
      </c>
      <c r="B488" s="201" t="s">
        <v>1304</v>
      </c>
      <c r="C488" s="201" t="s">
        <v>1305</v>
      </c>
      <c r="D488" s="201" t="s">
        <v>1414</v>
      </c>
    </row>
    <row r="489" spans="1:4" ht="52.8" x14ac:dyDescent="0.25">
      <c r="A489" s="270" t="str">
        <f t="shared" si="11"/>
        <v>*Der genaue Beitrag errechnet sich jedes Jahr aus den für die Zulage bewilligten Mitteln und der zur Zulage berechtigenden Getreidefläche</v>
      </c>
      <c r="B489" s="201" t="s">
        <v>1240</v>
      </c>
      <c r="C489" s="201" t="s">
        <v>1241</v>
      </c>
      <c r="D489" s="201" t="s">
        <v>1415</v>
      </c>
    </row>
    <row r="490" spans="1:4" x14ac:dyDescent="0.25">
      <c r="A490" s="270" t="str">
        <f t="shared" si="11"/>
        <v>Getreide in weiter Reihe</v>
      </c>
      <c r="B490" s="201" t="s">
        <v>1315</v>
      </c>
      <c r="C490" s="201" t="s">
        <v>1316</v>
      </c>
      <c r="D490" s="201" t="s">
        <v>1416</v>
      </c>
    </row>
    <row r="491" spans="1:4" x14ac:dyDescent="0.25">
      <c r="A491" s="270" t="str">
        <f t="shared" si="11"/>
        <v>Total Biodiversitätsbeiträge</v>
      </c>
      <c r="B491" s="201" t="s">
        <v>279</v>
      </c>
      <c r="C491" s="201" t="s">
        <v>280</v>
      </c>
      <c r="D491" s="201" t="s">
        <v>695</v>
      </c>
    </row>
    <row r="492" spans="1:4" ht="145.19999999999999" x14ac:dyDescent="0.25">
      <c r="A492" s="270" t="str">
        <f t="shared" si="11"/>
        <v>Brotweizen, Hartweizen, Futterweizen, Roggen, Dinkel, Hafer, Gerste, Triti-
cale, Trockenreis, Emmer und Einkorn sowie Mischungen dieser Getreidearten,
Lein, Sonnenblumen, Erbsen zur Körnergewinnung, Bohnen und Wicken zur
Körnergewinnung, Lupinen und Kichererbsen sowie Mischungen von Erbsen
zur Körnergewinnung, Bohnen und Wicken zur Körnergewinnung, Lupinen
und Kichererbsen mit Getreide oder Leindotter.</v>
      </c>
      <c r="B492" s="201" t="s">
        <v>1501</v>
      </c>
      <c r="C492" s="201" t="s">
        <v>1500</v>
      </c>
      <c r="D492" s="201" t="s">
        <v>1502</v>
      </c>
    </row>
    <row r="493" spans="1:4" ht="26.4" x14ac:dyDescent="0.25">
      <c r="A493" s="270" t="str">
        <f t="shared" si="11"/>
        <v>b) - Kein Beitrag wird ausgerichtet für Freiland-Konservengemüse</v>
      </c>
      <c r="B493" s="201" t="s">
        <v>1269</v>
      </c>
      <c r="C493" s="201" t="s">
        <v>1270</v>
      </c>
      <c r="D493" s="201" t="s">
        <v>1417</v>
      </c>
    </row>
    <row r="494" spans="1:4" ht="52.8" x14ac:dyDescent="0.25">
      <c r="A494" s="270" t="str">
        <f t="shared" si="11"/>
        <v>c) - Kein Beitrag wird ausgerichtet für Flächen, für die ein Beitrag biologische Landwirtschaft ausgerichtet wird</v>
      </c>
      <c r="B494" s="201" t="s">
        <v>1271</v>
      </c>
      <c r="C494" s="201" t="s">
        <v>1272</v>
      </c>
      <c r="D494" s="201" t="s">
        <v>1418</v>
      </c>
    </row>
    <row r="495" spans="1:4" ht="105.6" x14ac:dyDescent="0.25">
      <c r="A495" s="270" t="str">
        <f t="shared" si="11"/>
        <v>d) - Kein Beitrag wird ausgerichtet für Biodiversitätsförderflächen nach Artikel 55 (mit Ausnahme von Getreide in weiter Reihe und Rebflächen mit natürlicher Artenvielfalt), Nützlingsstreifen auf offener Ackerfläche nach Artikel 71b Absatz 1 Buchstabe a, Anbau von Pilzen, Kulturen in geschütztem Anbau</v>
      </c>
      <c r="B495" s="201" t="s">
        <v>1504</v>
      </c>
      <c r="C495" s="201" t="s">
        <v>1503</v>
      </c>
      <c r="D495" s="201" t="s">
        <v>1505</v>
      </c>
    </row>
    <row r="496" spans="1:4" x14ac:dyDescent="0.25">
      <c r="A496" s="270" t="str">
        <f t="shared" si="11"/>
        <v>Funktionale Biodiversität</v>
      </c>
      <c r="B496" s="201" t="s">
        <v>1257</v>
      </c>
      <c r="C496" s="201" t="s">
        <v>1259</v>
      </c>
      <c r="D496" s="201" t="s">
        <v>1419</v>
      </c>
    </row>
    <row r="497" spans="1:4" x14ac:dyDescent="0.25">
      <c r="A497" s="270" t="str">
        <f t="shared" si="11"/>
        <v>Klimamassnahmen</v>
      </c>
      <c r="B497" s="201" t="s">
        <v>1258</v>
      </c>
      <c r="C497" s="201" t="s">
        <v>1260</v>
      </c>
      <c r="D497" s="201" t="s">
        <v>1420</v>
      </c>
    </row>
    <row r="498" spans="1:4" ht="26.4" x14ac:dyDescent="0.25">
      <c r="A498" s="270" t="str">
        <f>IF($A$2=1,B498,IF($A$2=2,C498,IF($A$2=3,D498,"")))</f>
        <v>Besonders tierfreundliche Produktionsformen</v>
      </c>
      <c r="B498" s="201" t="s">
        <v>1335</v>
      </c>
      <c r="C498" s="201" t="s">
        <v>1261</v>
      </c>
      <c r="D498" s="201" t="s">
        <v>1421</v>
      </c>
    </row>
    <row r="499" spans="1:4" ht="79.2" x14ac:dyDescent="0.25">
      <c r="A499" s="270" t="str">
        <f t="shared" si="11"/>
        <v>e) - Kein Beitrag wird ausgerichtet für Nützlingsstreifen in Rebflächen mit natürlicher Artenvielfalt nach Artikel 55 Absatz 1 Buchstabe n, und regionsspezifische Biodiversitätsförderflächen nach Artikel 55 Absatz 1 Buchstabe p</v>
      </c>
      <c r="B499" s="201" t="s">
        <v>1311</v>
      </c>
      <c r="C499" s="201" t="s">
        <v>1310</v>
      </c>
      <c r="D499" s="201" t="s">
        <v>1422</v>
      </c>
    </row>
    <row r="500" spans="1:4" ht="52.8" x14ac:dyDescent="0.25">
      <c r="A500" s="270" t="str">
        <f t="shared" ref="A500:A540" si="12">IF($A$2=1,B500,IF($A$2=2,C500,IF($A$2=3,D500,"")))</f>
        <v>i) - Keine Beiträge werden ausgerichtet für das Anlegen von Kunstwiesen mit Mulchsaat, Zwischenkulturen, Weizen oder Triticale nach Mais</v>
      </c>
      <c r="B500" s="201" t="s">
        <v>1333</v>
      </c>
      <c r="C500" s="201" t="s">
        <v>1334</v>
      </c>
      <c r="D500" s="201" t="s">
        <v>1425</v>
      </c>
    </row>
    <row r="501" spans="1:4" x14ac:dyDescent="0.25">
      <c r="A501" s="270" t="str">
        <f t="shared" si="12"/>
        <v>Ja = 1; Nein = 0</v>
      </c>
      <c r="B501" s="201" t="s">
        <v>1285</v>
      </c>
      <c r="C501" s="201" t="s">
        <v>1284</v>
      </c>
      <c r="D501" s="201" t="s">
        <v>1426</v>
      </c>
    </row>
    <row r="502" spans="1:4" ht="105.6" x14ac:dyDescent="0.25">
      <c r="A502" s="270" t="str">
        <f t="shared" si="12"/>
        <v>**der Betrag ist proportional zur durchschnittlichen Anzahl der Abkalbungen: für Milchkühe zwischen 10 Franken bei durchschnittlich 3 Abkalbungen und 100 Franken bei durchschnittlich 7 Abkalbungen und mehr; für andere Kühe: zwischen 10 Franken bei durchschnittlich 4 Abkalbungen und 100 Franken bei durchschnittlich 8 Abkalbungen und mehr</v>
      </c>
      <c r="B502" s="201" t="s">
        <v>1548</v>
      </c>
      <c r="C502" s="201" t="s">
        <v>1547</v>
      </c>
      <c r="D502" s="201" t="s">
        <v>1549</v>
      </c>
    </row>
    <row r="503" spans="1:4" x14ac:dyDescent="0.25">
      <c r="A503" s="270" t="str">
        <f t="shared" si="12"/>
        <v>GVE Kühe</v>
      </c>
      <c r="B503" s="201" t="s">
        <v>1317</v>
      </c>
      <c r="C503" s="201" t="s">
        <v>1318</v>
      </c>
      <c r="D503" s="201"/>
    </row>
    <row r="504" spans="1:4" ht="26.4" x14ac:dyDescent="0.25">
      <c r="A504" s="270" t="str">
        <f t="shared" si="12"/>
        <v>Der Faktor für den Übergangsbeitrag wird 2026 vermutlich ungefähr 0,12 betragen</v>
      </c>
      <c r="B504" s="438" t="s">
        <v>1612</v>
      </c>
      <c r="C504" s="438" t="s">
        <v>1610</v>
      </c>
      <c r="D504" s="438" t="s">
        <v>1611</v>
      </c>
    </row>
    <row r="505" spans="1:4" x14ac:dyDescent="0.25">
      <c r="A505" s="270" t="str">
        <f t="shared" si="12"/>
        <v>(Herbizideinsatz erlaubt)</v>
      </c>
      <c r="B505" s="201" t="s">
        <v>1319</v>
      </c>
      <c r="C505" s="201" t="s">
        <v>1320</v>
      </c>
      <c r="D505" s="201" t="s">
        <v>1427</v>
      </c>
    </row>
    <row r="506" spans="1:4" ht="171.6" x14ac:dyDescent="0.25">
      <c r="A506" s="270" t="str">
        <f t="shared" si="12"/>
        <v>g) - bei Kulturen, die vor dem 1. Oktober geerntet werden, wenn auf mindestens 80 % der entsprechenden Fläche:
&gt; nach der Ernte der Hauptkultur innerhalb von sieben Wochen eine weitere Kultur, eine Winterkultur, Zwischenkultur oder Gründüngung angelegt wird
&gt; bis zum 15. Februar des Folgejahres keine Bodenbearbeitung erfolgt  (Flächen mit Streifenfrässaat oder Streifensaat oder auf denen noch eine Winterkultur angelegt wird, sind ausgenommen)</v>
      </c>
      <c r="B506" s="201" t="s">
        <v>1552</v>
      </c>
      <c r="C506" s="201" t="s">
        <v>1543</v>
      </c>
      <c r="D506" s="201" t="s">
        <v>1558</v>
      </c>
    </row>
    <row r="507" spans="1:4" ht="52.8" x14ac:dyDescent="0.25">
      <c r="A507" s="270" t="str">
        <f t="shared" si="12"/>
        <v>f) - wenn gesamtbetrieblich immer mindestens 70 Prozent der entsprechenden Fläche mit einer Kultur oder einer Zwischenkultur bedeckt sind</v>
      </c>
      <c r="B507" s="201" t="s">
        <v>1542</v>
      </c>
      <c r="C507" s="201" t="s">
        <v>1541</v>
      </c>
      <c r="D507" s="201" t="s">
        <v>1560</v>
      </c>
    </row>
    <row r="508" spans="1:4" ht="52.8" x14ac:dyDescent="0.25">
      <c r="A508" s="270" t="str">
        <f t="shared" si="12"/>
        <v>h) - wenn alle Rebflächen des Betriebs, ohne
Junganlagen bis zum dritten Standjahr, immer mindestens 70 Prozent begrünt sind</v>
      </c>
      <c r="B508" s="201" t="s">
        <v>1544</v>
      </c>
      <c r="C508" s="201" t="s">
        <v>1545</v>
      </c>
      <c r="D508" s="201" t="s">
        <v>1559</v>
      </c>
    </row>
    <row r="509" spans="1:4" ht="26.4" x14ac:dyDescent="0.25">
      <c r="A509" s="270" t="str">
        <f t="shared" si="12"/>
        <v>j) - Die Voraussetzungen für den Beitrag für eine angemessene Bedeckung des Bodens sind erfüllt</v>
      </c>
      <c r="B509" s="201" t="s">
        <v>1346</v>
      </c>
      <c r="C509" s="201" t="s">
        <v>1345</v>
      </c>
      <c r="D509" s="201" t="s">
        <v>1428</v>
      </c>
    </row>
    <row r="510" spans="1:4" ht="52.8" x14ac:dyDescent="0.25">
      <c r="A510" s="270" t="str">
        <f t="shared" si="12"/>
        <v>k) - die zum Beitrag berechtigende Fläche umfasst mindestens 60 Prozent der offenen Ackerfläche des Betriebs (ohne Buntbrachen, Rotationsbrachen, Saum auf Ackerfläche)</v>
      </c>
      <c r="B510" s="201" t="s">
        <v>1508</v>
      </c>
      <c r="C510" s="201" t="s">
        <v>1507</v>
      </c>
      <c r="D510" s="201" t="s">
        <v>1506</v>
      </c>
    </row>
    <row r="511" spans="1:4" x14ac:dyDescent="0.25">
      <c r="A511" s="270" t="str">
        <f t="shared" si="12"/>
        <v>Milchkühe</v>
      </c>
      <c r="B511" s="201" t="s">
        <v>1243</v>
      </c>
      <c r="C511" s="201" t="s">
        <v>1347</v>
      </c>
      <c r="D511" s="201" t="s">
        <v>1429</v>
      </c>
    </row>
    <row r="512" spans="1:4" x14ac:dyDescent="0.25">
      <c r="A512" s="270" t="str">
        <f t="shared" si="12"/>
        <v>andere Kühe</v>
      </c>
      <c r="B512" s="201" t="s">
        <v>1356</v>
      </c>
      <c r="C512" s="201" t="s">
        <v>1348</v>
      </c>
      <c r="D512" s="201" t="s">
        <v>1430</v>
      </c>
    </row>
    <row r="513" spans="1:5" ht="66" x14ac:dyDescent="0.25">
      <c r="A513" s="270" t="str">
        <f t="shared" si="12"/>
        <v>weibliche Tiere, über 365 Tage alt, bis zur ersten Abkalbung</v>
      </c>
      <c r="B513" s="201" t="s">
        <v>1360</v>
      </c>
      <c r="C513" s="201" t="s">
        <v>1349</v>
      </c>
      <c r="D513" s="201" t="s">
        <v>1431</v>
      </c>
      <c r="E513" s="201" t="s">
        <v>1482</v>
      </c>
    </row>
    <row r="514" spans="1:5" x14ac:dyDescent="0.25">
      <c r="A514" s="270" t="str">
        <f t="shared" si="12"/>
        <v>weibliche Tiere, über 160–365 Tage alt</v>
      </c>
      <c r="B514" s="201" t="s">
        <v>1361</v>
      </c>
      <c r="C514" s="201" t="s">
        <v>1350</v>
      </c>
      <c r="D514" s="201" t="s">
        <v>1432</v>
      </c>
    </row>
    <row r="515" spans="1:5" x14ac:dyDescent="0.25">
      <c r="A515" s="270" t="str">
        <f t="shared" si="12"/>
        <v>weibliche Tiere, bis 160 Tage alt</v>
      </c>
      <c r="B515" s="201" t="s">
        <v>1362</v>
      </c>
      <c r="C515" s="201" t="s">
        <v>1351</v>
      </c>
      <c r="D515" s="201" t="s">
        <v>1433</v>
      </c>
    </row>
    <row r="516" spans="1:5" x14ac:dyDescent="0.25">
      <c r="A516" s="270" t="str">
        <f t="shared" si="12"/>
        <v>männliche Tiere, über 730 Tage alt</v>
      </c>
      <c r="B516" s="201" t="s">
        <v>1363</v>
      </c>
      <c r="C516" s="201" t="s">
        <v>1352</v>
      </c>
      <c r="D516" s="201" t="s">
        <v>1434</v>
      </c>
    </row>
    <row r="517" spans="1:5" x14ac:dyDescent="0.25">
      <c r="A517" s="270" t="str">
        <f t="shared" si="12"/>
        <v>männliche Tiere, über 365–730 Tage alt</v>
      </c>
      <c r="B517" s="201" t="s">
        <v>1364</v>
      </c>
      <c r="C517" s="201" t="s">
        <v>1353</v>
      </c>
      <c r="D517" s="201" t="s">
        <v>1435</v>
      </c>
    </row>
    <row r="518" spans="1:5" x14ac:dyDescent="0.25">
      <c r="A518" s="270" t="str">
        <f t="shared" si="12"/>
        <v>männliche Tiere, über 160–365 Tage alt</v>
      </c>
      <c r="B518" s="201" t="s">
        <v>1365</v>
      </c>
      <c r="C518" s="201" t="s">
        <v>1354</v>
      </c>
      <c r="D518" s="201" t="s">
        <v>1436</v>
      </c>
    </row>
    <row r="519" spans="1:5" x14ac:dyDescent="0.25">
      <c r="A519" s="270" t="str">
        <f t="shared" si="12"/>
        <v>männliche Tiere, bis 160 Tage alt</v>
      </c>
      <c r="B519" s="201" t="s">
        <v>1357</v>
      </c>
      <c r="C519" s="201" t="s">
        <v>1355</v>
      </c>
      <c r="D519" s="201" t="s">
        <v>1437</v>
      </c>
    </row>
    <row r="520" spans="1:5" x14ac:dyDescent="0.25">
      <c r="A520" s="270" t="str">
        <f t="shared" si="12"/>
        <v>Rindergattung und Wasserbüffel</v>
      </c>
      <c r="B520" s="201" t="s">
        <v>1359</v>
      </c>
      <c r="C520" s="201" t="s">
        <v>1358</v>
      </c>
      <c r="D520" s="201" t="s">
        <v>1438</v>
      </c>
    </row>
    <row r="521" spans="1:5" ht="26.4" x14ac:dyDescent="0.25">
      <c r="A521" s="270" t="str">
        <f t="shared" si="12"/>
        <v>Zwischentotal Landschaftsqualitätsbeiträge auf der LN</v>
      </c>
      <c r="B521" s="201" t="s">
        <v>1498</v>
      </c>
      <c r="C521" s="201" t="s">
        <v>1499</v>
      </c>
      <c r="D521" s="201" t="s">
        <v>1497</v>
      </c>
    </row>
    <row r="522" spans="1:5" ht="26.4" x14ac:dyDescent="0.25">
      <c r="A522" s="270" t="str">
        <f t="shared" si="12"/>
        <v>Zwischentotal Landschaftsqualitätsbeiträge auf Sömmerungsbetrieb</v>
      </c>
      <c r="B522" s="201" t="s">
        <v>1496</v>
      </c>
      <c r="C522" s="201" t="s">
        <v>1492</v>
      </c>
      <c r="D522" s="201" t="s">
        <v>1495</v>
      </c>
    </row>
    <row r="523" spans="1:5" ht="26.4" x14ac:dyDescent="0.25">
      <c r="A523" s="270" t="str">
        <f t="shared" si="12"/>
        <v>Lineare Kürzung wegen der Einsparungen im Direktzahlungskredit</v>
      </c>
      <c r="B523" s="528" t="s">
        <v>1578</v>
      </c>
      <c r="C523" s="528" t="s">
        <v>1579</v>
      </c>
      <c r="D523" s="528" t="s">
        <v>1580</v>
      </c>
    </row>
    <row r="524" spans="1:5" ht="92.4" x14ac:dyDescent="0.25">
      <c r="A524" s="270" t="str">
        <f t="shared" si="12"/>
        <v>Total der Direktzahlungen, die der Kürzung unterliegen (Kulturlandschaftsbeiträge; Versorgungssicherheitsbeiträge; Biodiversitätsbeiträge; Produktionssystembeiträge; Ressourceneffizienzbeiträge, ohne Vernetzungs-, Landschaftsqualitäts- und Übergangsbeiträge)</v>
      </c>
      <c r="B524" s="201" t="s">
        <v>1550</v>
      </c>
      <c r="C524" s="201" t="s">
        <v>1509</v>
      </c>
      <c r="D524" s="270" t="s">
        <v>1561</v>
      </c>
    </row>
    <row r="525" spans="1:5" x14ac:dyDescent="0.25">
      <c r="A525" s="270" t="str">
        <f t="shared" si="12"/>
        <v>Kürzung</v>
      </c>
      <c r="B525" s="201" t="s">
        <v>1511</v>
      </c>
      <c r="C525" s="201" t="s">
        <v>1510</v>
      </c>
      <c r="D525" s="270" t="s">
        <v>1562</v>
      </c>
    </row>
    <row r="526" spans="1:5" x14ac:dyDescent="0.25">
      <c r="A526" s="270" t="str">
        <f t="shared" si="12"/>
        <v>Kürzungssatz</v>
      </c>
      <c r="B526" s="201" t="s">
        <v>1512</v>
      </c>
      <c r="C526" s="201" t="s">
        <v>460</v>
      </c>
      <c r="D526" s="270" t="s">
        <v>1563</v>
      </c>
    </row>
    <row r="527" spans="1:5" x14ac:dyDescent="0.25">
      <c r="A527" s="270" t="str">
        <f t="shared" si="12"/>
        <v>Zwischentotal</v>
      </c>
      <c r="B527" s="270" t="s">
        <v>173</v>
      </c>
      <c r="C527" s="270" t="s">
        <v>1515</v>
      </c>
      <c r="D527" s="201" t="s">
        <v>690</v>
      </c>
    </row>
    <row r="528" spans="1:5" ht="39.6" x14ac:dyDescent="0.25">
      <c r="A528" s="270" t="str">
        <f t="shared" si="12"/>
        <v>Zusatzbeitrag für die Umsetzung einzelbetrieblicher Herdenschutzmassnahmen</v>
      </c>
      <c r="B528" s="201" t="s">
        <v>1520</v>
      </c>
      <c r="C528" s="201" t="s">
        <v>1519</v>
      </c>
      <c r="D528" s="270" t="s">
        <v>1564</v>
      </c>
    </row>
    <row r="529" spans="1:4" ht="39.6" x14ac:dyDescent="0.25">
      <c r="A529" s="270" t="str">
        <f t="shared" si="12"/>
        <v>Schafe, mit Ausnahme von Milchschafen, bei ständiger Behirtung oder Umtriebsweide</v>
      </c>
      <c r="B529" s="201" t="s">
        <v>1525</v>
      </c>
      <c r="C529" s="274" t="s">
        <v>1521</v>
      </c>
      <c r="D529" s="436" t="s">
        <v>1567</v>
      </c>
    </row>
    <row r="530" spans="1:4" x14ac:dyDescent="0.25">
      <c r="A530" s="270" t="str">
        <f t="shared" si="12"/>
        <v>Milchschafe</v>
      </c>
      <c r="B530" s="201" t="s">
        <v>1526</v>
      </c>
      <c r="C530" s="274" t="s">
        <v>1522</v>
      </c>
      <c r="D530" s="436" t="s">
        <v>1566</v>
      </c>
    </row>
    <row r="531" spans="1:4" x14ac:dyDescent="0.25">
      <c r="A531" s="270" t="str">
        <f t="shared" si="12"/>
        <v>Ziegen</v>
      </c>
      <c r="B531" s="201" t="s">
        <v>1527</v>
      </c>
      <c r="C531" s="274" t="s">
        <v>1523</v>
      </c>
      <c r="D531" s="436" t="s">
        <v>1565</v>
      </c>
    </row>
    <row r="532" spans="1:4" ht="26.4" x14ac:dyDescent="0.25">
      <c r="A532" s="270" t="str">
        <f t="shared" si="12"/>
        <v>Tiere der Rindergattung und Wasserbüffel, bis 365 Tage alt</v>
      </c>
      <c r="B532" s="201" t="s">
        <v>1528</v>
      </c>
      <c r="C532" s="274" t="s">
        <v>1524</v>
      </c>
      <c r="D532" s="436" t="s">
        <v>1568</v>
      </c>
    </row>
    <row r="533" spans="1:4" x14ac:dyDescent="0.25">
      <c r="A533" s="270" t="str">
        <f t="shared" si="12"/>
        <v>TZ: 1540; HZ: 1470</v>
      </c>
      <c r="B533" s="201" t="s">
        <v>1533</v>
      </c>
      <c r="C533" s="201" t="s">
        <v>1534</v>
      </c>
      <c r="D533" s="201" t="s">
        <v>1534</v>
      </c>
    </row>
    <row r="534" spans="1:4" x14ac:dyDescent="0.25">
      <c r="A534" s="270" t="str">
        <f t="shared" si="12"/>
        <v>BZ I-II:1360; BZ III-IV:1000</v>
      </c>
      <c r="B534" s="201" t="s">
        <v>1535</v>
      </c>
      <c r="C534" s="201" t="s">
        <v>1536</v>
      </c>
      <c r="D534" s="201" t="s">
        <v>1536</v>
      </c>
    </row>
    <row r="535" spans="1:4" x14ac:dyDescent="0.25">
      <c r="A535" s="270" t="str">
        <f t="shared" si="12"/>
        <v>übrige Hauptkulturen auf offener Ackerfläche</v>
      </c>
      <c r="B535" s="201" t="s">
        <v>1539</v>
      </c>
      <c r="C535" s="201" t="s">
        <v>1538</v>
      </c>
      <c r="D535" s="270" t="s">
        <v>1569</v>
      </c>
    </row>
    <row r="536" spans="1:4" ht="105.6" x14ac:dyDescent="0.25">
      <c r="A536" s="270" t="str">
        <f t="shared" si="12"/>
        <v>*Das Parlament wird das Budget 2024 in der Wintersession vom 4.-22. Dezember festlegen. Falls die Kürzung durch das Parlament verändert wird, müsste im Anschluss noch die Direktzahlungsverordnung angepasst werden. Dies Anpassung würde erst Anfang 2024 im Bundesrat entschieden, rückwirkend per 1.1.2024.</v>
      </c>
      <c r="B536" s="270" t="s">
        <v>1553</v>
      </c>
      <c r="C536" s="270" t="s">
        <v>1554</v>
      </c>
      <c r="D536" s="270" t="s">
        <v>1570</v>
      </c>
    </row>
    <row r="537" spans="1:4" ht="26.4" x14ac:dyDescent="0.25">
      <c r="A537" s="270" t="str">
        <f t="shared" si="12"/>
        <v>Es ist 2026 keine lineare Reduktion der Beiträge vorgesehen (0%)</v>
      </c>
      <c r="B537" s="438" t="s">
        <v>1613</v>
      </c>
      <c r="C537" s="438" t="s">
        <v>1614</v>
      </c>
      <c r="D537" s="438" t="s">
        <v>1615</v>
      </c>
    </row>
    <row r="538" spans="1:4" ht="39.6" x14ac:dyDescent="0.25">
      <c r="A538" s="270" t="str">
        <f t="shared" si="12"/>
        <v>Krankheits- und Unfallversicherungsschutz der Ehepartnerin oder des Ehepartners (ab dem 1. Januar 2027)</v>
      </c>
      <c r="B538" s="270" t="s">
        <v>1584</v>
      </c>
      <c r="C538" s="436" t="s">
        <v>1577</v>
      </c>
      <c r="D538" s="270" t="s">
        <v>1590</v>
      </c>
    </row>
    <row r="539" spans="1:4" x14ac:dyDescent="0.25">
      <c r="A539" s="270" t="str">
        <f t="shared" si="12"/>
        <v>*Beitrag wird 2027 aufgehoben</v>
      </c>
      <c r="B539" s="270" t="s">
        <v>1588</v>
      </c>
      <c r="C539" s="270" t="s">
        <v>1589</v>
      </c>
      <c r="D539" s="270" t="s">
        <v>1591</v>
      </c>
    </row>
    <row r="540" spans="1:4" ht="52.8" x14ac:dyDescent="0.25">
      <c r="A540" s="270" t="str">
        <f t="shared" si="12"/>
        <v>Beitrag für die In-situ-Erhaltung (Art. 6a Verordnung über die Erhaltung und die nachhaltige Nutzung von pflanzengenetischen Ressourcen für Ernährung und Landwirtschaft)</v>
      </c>
      <c r="B540" s="437" t="s">
        <v>1608</v>
      </c>
      <c r="C540" s="437" t="s">
        <v>1607</v>
      </c>
      <c r="D540" s="437" t="s">
        <v>1609</v>
      </c>
    </row>
  </sheetData>
  <phoneticPr fontId="23" type="noConversion"/>
  <conditionalFormatting sqref="D14:D27 D29:D50 D52:D54 D57 D60:D67 D69 D73:D74 D76:D82 D91 D93:D102 D104:D117 D173 D175:D176 D178:D183 D185 D187:D190 D192:D195 D198:D222 D224:D227 D229:D237 D240:D248 D251:D258 D260:D288 D290:D293 D295:D303 D305:D307 D309:D312 D314:D321 D324:D325 D327 D122:D171 E28">
    <cfRule type="expression" dxfId="27" priority="35" stopIfTrue="1">
      <formula>ISBLANK(D14)</formula>
    </cfRule>
  </conditionalFormatting>
  <conditionalFormatting sqref="D14:D27 D29:D50 D52:D54 D57 D60:D67 D69 D73:D74 D76:D82 D91 D93:D102 D104:D117 D173 D175:D176 D178:D183 D185 D187:D190 D192:D195 D198:D222 D224:D227 D229:D237 D240:D248 D251:D258 D260:D288 D290:D293 D295:D303 D305:D307 D309:D312 D314:D321 D324:D325 D327">
    <cfRule type="cellIs" dxfId="26" priority="30" stopIfTrue="1" operator="equal">
      <formula>$C14</formula>
    </cfRule>
  </conditionalFormatting>
  <conditionalFormatting sqref="D14:D27 E28 D29:D50 D52:D54 D57 D60:D67 D69 D73:D74 D76:D82 D91 D93:D102 D104:D117 D122:D171 D173 D175:D176 D178:D183 D185 D187:D190 D192:D195 D198:D222 D224:D227 D229:D237 D240:D248 D251:D258 D260:D288 D290:D293 D295:D303 D305:D307 D309:D312 D314:D321 D324:D325 D327">
    <cfRule type="cellIs" dxfId="25" priority="36" stopIfTrue="1" operator="equal">
      <formula>$C14</formula>
    </cfRule>
  </conditionalFormatting>
  <conditionalFormatting sqref="D29:D50 D93:D102 D251:D258 D314:D321 D327 D14:D27 D52:D54 D57 D60:D67 D69 D73:D74 D76:D82 D91 D104:D117 D173 D175:D176 D178:D183 D185 D187:D190 D192:D195 D198:D222 D224:D227 D229:D237 D240:D248 D260:D288 D290:D293 D295:D303 D305:D307 D309:D312 D324:D325">
    <cfRule type="expression" dxfId="24" priority="29" stopIfTrue="1">
      <formula>ISBLANK(D14)</formula>
    </cfRule>
  </conditionalFormatting>
  <conditionalFormatting sqref="D50">
    <cfRule type="expression" dxfId="23" priority="27" stopIfTrue="1">
      <formula>ISBLANK(D50)</formula>
    </cfRule>
    <cfRule type="cellIs" dxfId="22" priority="28" stopIfTrue="1" operator="equal">
      <formula>$C50</formula>
    </cfRule>
  </conditionalFormatting>
  <conditionalFormatting sqref="D95">
    <cfRule type="expression" dxfId="21" priority="25" stopIfTrue="1">
      <formula>ISBLANK(D95)</formula>
    </cfRule>
    <cfRule type="cellIs" dxfId="20" priority="26" stopIfTrue="1" operator="equal">
      <formula>$C95</formula>
    </cfRule>
  </conditionalFormatting>
  <conditionalFormatting sqref="D119:D121">
    <cfRule type="expression" dxfId="19" priority="9" stopIfTrue="1">
      <formula>ISBLANK(D119)</formula>
    </cfRule>
    <cfRule type="cellIs" dxfId="18" priority="10" stopIfTrue="1" operator="equal">
      <formula>$C119</formula>
    </cfRule>
  </conditionalFormatting>
  <conditionalFormatting sqref="D163">
    <cfRule type="expression" dxfId="17" priority="23" stopIfTrue="1">
      <formula>ISBLANK(D163)</formula>
    </cfRule>
    <cfRule type="cellIs" dxfId="16" priority="24" stopIfTrue="1" operator="equal">
      <formula>$C163</formula>
    </cfRule>
  </conditionalFormatting>
  <conditionalFormatting sqref="D256">
    <cfRule type="expression" dxfId="15" priority="21" stopIfTrue="1">
      <formula>ISBLANK(D256)</formula>
    </cfRule>
    <cfRule type="cellIs" dxfId="14" priority="22" stopIfTrue="1" operator="equal">
      <formula>$C256</formula>
    </cfRule>
  </conditionalFormatting>
  <conditionalFormatting sqref="D321:D322">
    <cfRule type="expression" dxfId="13" priority="17" stopIfTrue="1">
      <formula>ISBLANK(D321)</formula>
    </cfRule>
    <cfRule type="cellIs" dxfId="12" priority="18" stopIfTrue="1" operator="equal">
      <formula>$C321</formula>
    </cfRule>
  </conditionalFormatting>
  <conditionalFormatting sqref="D327">
    <cfRule type="expression" dxfId="11" priority="15" stopIfTrue="1">
      <formula>ISBLANK(D327)</formula>
    </cfRule>
    <cfRule type="cellIs" dxfId="10" priority="16" stopIfTrue="1" operator="equal">
      <formula>$C327</formula>
    </cfRule>
  </conditionalFormatting>
  <conditionalFormatting sqref="D491">
    <cfRule type="expression" dxfId="9" priority="11" stopIfTrue="1">
      <formula>ISBLANK(D491)</formula>
    </cfRule>
    <cfRule type="cellIs" dxfId="8" priority="12" stopIfTrue="1" operator="equal">
      <formula>$C491</formula>
    </cfRule>
    <cfRule type="expression" dxfId="7" priority="13" stopIfTrue="1">
      <formula>ISBLANK(D491)</formula>
    </cfRule>
    <cfRule type="cellIs" dxfId="6" priority="14" stopIfTrue="1" operator="equal">
      <formula>$C491</formula>
    </cfRule>
  </conditionalFormatting>
  <conditionalFormatting sqref="D513:D519">
    <cfRule type="expression" dxfId="5" priority="5" stopIfTrue="1">
      <formula>ISBLANK(D513)</formula>
    </cfRule>
    <cfRule type="cellIs" dxfId="4" priority="6" stopIfTrue="1" operator="equal">
      <formula>$C513</formula>
    </cfRule>
  </conditionalFormatting>
  <conditionalFormatting sqref="D527">
    <cfRule type="expression" dxfId="3" priority="1" stopIfTrue="1">
      <formula>ISBLANK(D527)</formula>
    </cfRule>
    <cfRule type="cellIs" dxfId="2" priority="2" stopIfTrue="1" operator="equal">
      <formula>$C527</formula>
    </cfRule>
    <cfRule type="expression" dxfId="1" priority="3" stopIfTrue="1">
      <formula>ISBLANK(D527)</formula>
    </cfRule>
    <cfRule type="cellIs" dxfId="0" priority="4" stopIfTrue="1" operator="equal">
      <formula>$C527</formula>
    </cfRule>
  </conditionalFormatting>
  <pageMargins left="0.78740157480314965" right="0.78740157480314965" top="0.98425196850393704" bottom="0.98425196850393704" header="0.51181102362204722" footer="0.51181102362204722"/>
  <pageSetup paperSize="9" orientation="portrait" r:id="rId1"/>
  <headerFooter alignWithMargins="0">
    <oddFooter>&amp;LBZ I-II:2900;BZ III-IV:2650&amp;CAckerschonstreifen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1b810c-e1bd-460f-9377-b918a6c9e4ac" xsi:nil="true"/>
    <lcf76f155ced4ddcb4097134ff3c332f xmlns="85633b09-2ef1-4837-8742-d60933f7b9d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16163617052544AC3B47ADA2FB3CC8" ma:contentTypeVersion="13" ma:contentTypeDescription="Crée un document." ma:contentTypeScope="" ma:versionID="07ee2ab99848ca89cee3853f32d68098">
  <xsd:schema xmlns:xsd="http://www.w3.org/2001/XMLSchema" xmlns:xs="http://www.w3.org/2001/XMLSchema" xmlns:p="http://schemas.microsoft.com/office/2006/metadata/properties" xmlns:ns2="85633b09-2ef1-4837-8742-d60933f7b9dd" xmlns:ns3="931b810c-e1bd-460f-9377-b918a6c9e4ac" targetNamespace="http://schemas.microsoft.com/office/2006/metadata/properties" ma:root="true" ma:fieldsID="835d921bb01dc993ce7b83daa876b221" ns2:_="" ns3:_="">
    <xsd:import namespace="85633b09-2ef1-4837-8742-d60933f7b9dd"/>
    <xsd:import namespace="931b810c-e1bd-460f-9377-b918a6c9e4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33b09-2ef1-4837-8742-d60933f7b9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6f276c77-5f33-4e85-96f7-d7788600d60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1b810c-e1bd-460f-9377-b918a6c9e4a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239443f-2aae-4853-a83e-4f82ff86249c}" ma:internalName="TaxCatchAll" ma:showField="CatchAllData" ma:web="931b810c-e1bd-460f-9377-b918a6c9e4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3DD49-ECB8-4E5C-9371-C7C013232995}">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www.w3.org/XML/1998/namespace"/>
    <ds:schemaRef ds:uri="http://purl.org/dc/dcmitype/"/>
    <ds:schemaRef ds:uri="85633b09-2ef1-4837-8742-d60933f7b9dd"/>
    <ds:schemaRef ds:uri="931b810c-e1bd-460f-9377-b918a6c9e4a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35A8573-B8A4-451F-85F2-0807F7DE664C}">
  <ds:schemaRefs>
    <ds:schemaRef ds:uri="http://schemas.microsoft.com/sharepoint/v3/contenttype/forms"/>
  </ds:schemaRefs>
</ds:datastoreItem>
</file>

<file path=customXml/itemProps3.xml><?xml version="1.0" encoding="utf-8"?>
<ds:datastoreItem xmlns:ds="http://schemas.openxmlformats.org/officeDocument/2006/customXml" ds:itemID="{5B007B1C-FA5D-4472-85EB-37D141773F0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12</vt:i4>
      </vt:variant>
    </vt:vector>
  </HeadingPairs>
  <TitlesOfParts>
    <vt:vector size="21" baseType="lpstr">
      <vt:lpstr>Kulturlandschaft</vt:lpstr>
      <vt:lpstr>Versorgungssicherheit</vt:lpstr>
      <vt:lpstr>Biodiversität</vt:lpstr>
      <vt:lpstr>Landschaftsqualität</vt:lpstr>
      <vt:lpstr>Produktionssystem</vt:lpstr>
      <vt:lpstr>Ressourceneffizienz</vt:lpstr>
      <vt:lpstr>Übergang</vt:lpstr>
      <vt:lpstr>Begrenzung</vt:lpstr>
      <vt:lpstr>Texte</vt:lpstr>
      <vt:lpstr>Biodiversität!AusblendSpalten</vt:lpstr>
      <vt:lpstr>Kulturlandschaft!AusblendSpalten</vt:lpstr>
      <vt:lpstr>Texte!SprachIdx</vt:lpstr>
      <vt:lpstr>Texte!StartZelle</vt:lpstr>
      <vt:lpstr>Begrenzung!Zone_d_impression</vt:lpstr>
      <vt:lpstr>Biodiversität!Zone_d_impression</vt:lpstr>
      <vt:lpstr>Kulturlandschaft!Zone_d_impression</vt:lpstr>
      <vt:lpstr>Landschaftsqualität!Zone_d_impression</vt:lpstr>
      <vt:lpstr>Produktionssystem!Zone_d_impression</vt:lpstr>
      <vt:lpstr>Ressourceneffizienz!Zone_d_impression</vt:lpstr>
      <vt:lpstr>Übergang!Zone_d_impression</vt:lpstr>
      <vt:lpstr>Versorgungssicherheit!Zone_d_impression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AGRIDEA</dc:creator>
  <dc:description>Version 4.10</dc:description>
  <cp:lastModifiedBy>Martrou Jean-Luc</cp:lastModifiedBy>
  <cp:lastPrinted>2022-10-11T05:51:06Z</cp:lastPrinted>
  <dcterms:created xsi:type="dcterms:W3CDTF">1998-12-16T12:22:56Z</dcterms:created>
  <dcterms:modified xsi:type="dcterms:W3CDTF">2025-11-20T10:17:50Z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vt:lpwstr>
  </property>
  <property fmtid="{D5CDD505-2E9C-101B-9397-08002B2CF9AE}" pid="3" name="ContentTypeId">
    <vt:lpwstr>0x0101009616163617052544AC3B47ADA2FB3CC8</vt:lpwstr>
  </property>
  <property fmtid="{D5CDD505-2E9C-101B-9397-08002B2CF9AE}" pid="4" name="MediaServiceImageTags">
    <vt:lpwstr/>
  </property>
</Properties>
</file>